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20" yWindow="-120" windowWidth="20730" windowHeight="11040" tabRatio="698" firstSheet="3" activeTab="4"/>
  </bookViews>
  <sheets>
    <sheet name="foxz" sheetId="23" state="veryHidden" r:id="rId1"/>
    <sheet name="SGV" sheetId="25" state="veryHidden" r:id="rId2"/>
    <sheet name="PL1.DTTS" sheetId="22" state="hidden" r:id="rId3"/>
    <sheet name="GN" sheetId="27" r:id="rId4"/>
    <sheet name="NTM" sheetId="21" r:id="rId5"/>
    <sheet name="Tổng hợp" sheetId="24" state="hidden" r:id="rId6"/>
    <sheet name="Sheet1" sheetId="26" state="hidden" r:id="rId7"/>
  </sheets>
  <externalReferences>
    <externalReference r:id="rId8"/>
  </externalReferences>
  <definedNames>
    <definedName name="_xlnm._FilterDatabase" localSheetId="4" hidden="1">NTM!$B$8:$AD$32</definedName>
    <definedName name="_xlnm._FilterDatabase" localSheetId="2" hidden="1">PL1.DTTS!$A$6:$AA$25</definedName>
    <definedName name="_xlnm.Print_Area" localSheetId="2">PL1.DTTS!$A$1:$AA$25</definedName>
    <definedName name="_xlnm.Print_Titles" localSheetId="4">NTM!$5:$8</definedName>
    <definedName name="_xlnm.Print_Titles" localSheetId="2">PL1.DTTS!$4:$5</definedName>
  </definedNames>
  <calcPr calcId="144525"/>
</workbook>
</file>

<file path=xl/calcChain.xml><?xml version="1.0" encoding="utf-8"?>
<calcChain xmlns="http://schemas.openxmlformats.org/spreadsheetml/2006/main">
  <c r="A3" i="21" l="1"/>
  <c r="Z8" i="27"/>
  <c r="Y8" i="27"/>
  <c r="S8" i="27"/>
  <c r="R28" i="27"/>
  <c r="P9" i="27"/>
  <c r="Q9" i="27"/>
  <c r="P10" i="27"/>
  <c r="Q10" i="27"/>
  <c r="P11" i="27"/>
  <c r="Q11" i="27"/>
  <c r="P12" i="27"/>
  <c r="Q12" i="27"/>
  <c r="P13" i="27"/>
  <c r="Q13" i="27"/>
  <c r="P14" i="27"/>
  <c r="Q14" i="27"/>
  <c r="P15" i="27"/>
  <c r="Q15" i="27"/>
  <c r="P16" i="27"/>
  <c r="O16" i="27" s="1"/>
  <c r="Q16" i="27"/>
  <c r="P19" i="27"/>
  <c r="Q19" i="27"/>
  <c r="P20" i="27"/>
  <c r="Q20" i="27"/>
  <c r="P21" i="27"/>
  <c r="Q21" i="27"/>
  <c r="P22" i="27"/>
  <c r="Q22" i="27"/>
  <c r="P23" i="27"/>
  <c r="Q23" i="27"/>
  <c r="P24" i="27"/>
  <c r="O24" i="27" s="1"/>
  <c r="Q24" i="27"/>
  <c r="P25" i="27"/>
  <c r="Q25" i="27"/>
  <c r="P26" i="27"/>
  <c r="Q26" i="27"/>
  <c r="P28" i="27"/>
  <c r="Q28" i="27"/>
  <c r="P29" i="27"/>
  <c r="Q29" i="27"/>
  <c r="P31" i="27"/>
  <c r="O31" i="27" s="1"/>
  <c r="Q31" i="27"/>
  <c r="P32" i="27"/>
  <c r="Q32" i="27"/>
  <c r="P33" i="27"/>
  <c r="Q33" i="27"/>
  <c r="P34" i="27"/>
  <c r="Q34" i="27"/>
  <c r="P35" i="27"/>
  <c r="O35" i="27" s="1"/>
  <c r="Q35" i="27"/>
  <c r="P36" i="27"/>
  <c r="Q36" i="27"/>
  <c r="P37" i="27"/>
  <c r="Q37" i="27"/>
  <c r="P38" i="27"/>
  <c r="Q38" i="27"/>
  <c r="P39" i="27"/>
  <c r="O39" i="27" s="1"/>
  <c r="Q39" i="27"/>
  <c r="P41" i="27"/>
  <c r="Q41" i="27"/>
  <c r="P43" i="27"/>
  <c r="O43" i="27" s="1"/>
  <c r="Q43" i="27"/>
  <c r="P44" i="27"/>
  <c r="Q44" i="27"/>
  <c r="P45" i="27"/>
  <c r="O45" i="27" s="1"/>
  <c r="Q45" i="27"/>
  <c r="P46" i="27"/>
  <c r="O46" i="27" s="1"/>
  <c r="Q46" i="27"/>
  <c r="P47" i="27"/>
  <c r="O47" i="27" s="1"/>
  <c r="Q47" i="27"/>
  <c r="P48" i="27"/>
  <c r="Q48" i="27"/>
  <c r="P49" i="27"/>
  <c r="O49" i="27" s="1"/>
  <c r="Q49" i="27"/>
  <c r="P50" i="27"/>
  <c r="O50" i="27" s="1"/>
  <c r="Q50" i="27"/>
  <c r="D9" i="27"/>
  <c r="E9" i="27"/>
  <c r="D10" i="27"/>
  <c r="C10" i="27" s="1"/>
  <c r="E10" i="27"/>
  <c r="D11" i="27"/>
  <c r="E11" i="27"/>
  <c r="D12" i="27"/>
  <c r="C12" i="27" s="1"/>
  <c r="E12" i="27"/>
  <c r="D13" i="27"/>
  <c r="E13" i="27"/>
  <c r="D14" i="27"/>
  <c r="C14" i="27" s="1"/>
  <c r="E14" i="27"/>
  <c r="D15" i="27"/>
  <c r="E15" i="27"/>
  <c r="D16" i="27"/>
  <c r="C16" i="27" s="1"/>
  <c r="E16" i="27"/>
  <c r="D19" i="27"/>
  <c r="E19" i="27"/>
  <c r="D20" i="27"/>
  <c r="C20" i="27" s="1"/>
  <c r="E20" i="27"/>
  <c r="D21" i="27"/>
  <c r="E21" i="27"/>
  <c r="D22" i="27"/>
  <c r="C22" i="27" s="1"/>
  <c r="E22" i="27"/>
  <c r="D23" i="27"/>
  <c r="E23" i="27"/>
  <c r="D24" i="27"/>
  <c r="C24" i="27" s="1"/>
  <c r="E24" i="27"/>
  <c r="D25" i="27"/>
  <c r="E25" i="27"/>
  <c r="D26" i="27"/>
  <c r="C26" i="27" s="1"/>
  <c r="E26" i="27"/>
  <c r="D28" i="27"/>
  <c r="E28" i="27"/>
  <c r="D29" i="27"/>
  <c r="E29" i="27"/>
  <c r="D31" i="27"/>
  <c r="E31" i="27"/>
  <c r="D32" i="27"/>
  <c r="E32" i="27"/>
  <c r="D33" i="27"/>
  <c r="E33" i="27"/>
  <c r="D34" i="27"/>
  <c r="E34" i="27"/>
  <c r="D35" i="27"/>
  <c r="E35" i="27"/>
  <c r="D36" i="27"/>
  <c r="E36" i="27"/>
  <c r="D37" i="27"/>
  <c r="E37" i="27"/>
  <c r="D38" i="27"/>
  <c r="E38" i="27"/>
  <c r="D39" i="27"/>
  <c r="E39" i="27"/>
  <c r="D41" i="27"/>
  <c r="E41" i="27"/>
  <c r="D43" i="27"/>
  <c r="E43" i="27"/>
  <c r="D44" i="27"/>
  <c r="E44" i="27"/>
  <c r="D45" i="27"/>
  <c r="E45" i="27"/>
  <c r="D46" i="27"/>
  <c r="E46" i="27"/>
  <c r="D47" i="27"/>
  <c r="E47" i="27"/>
  <c r="D48" i="27"/>
  <c r="E48" i="27"/>
  <c r="D49" i="27"/>
  <c r="E49" i="27"/>
  <c r="D50" i="27"/>
  <c r="E50" i="27"/>
  <c r="X42" i="27"/>
  <c r="T42" i="27"/>
  <c r="Q42" i="27" s="1"/>
  <c r="S42" i="27"/>
  <c r="S40" i="27" s="1"/>
  <c r="X41" i="27"/>
  <c r="U41" i="27"/>
  <c r="U40" i="27" s="1"/>
  <c r="Z40" i="27"/>
  <c r="Y40" i="27"/>
  <c r="W40" i="27"/>
  <c r="V40" i="27"/>
  <c r="P40" i="27" s="1"/>
  <c r="U39" i="27"/>
  <c r="U38" i="27"/>
  <c r="U37" i="27"/>
  <c r="U36" i="27"/>
  <c r="U35" i="27"/>
  <c r="U34" i="27"/>
  <c r="U33" i="27"/>
  <c r="X32" i="27"/>
  <c r="U32" i="27"/>
  <c r="X31" i="27"/>
  <c r="U31" i="27"/>
  <c r="Z30" i="27"/>
  <c r="Y30" i="27"/>
  <c r="W30" i="27"/>
  <c r="V30" i="27"/>
  <c r="T30" i="27"/>
  <c r="S30" i="27"/>
  <c r="P30" i="27" s="1"/>
  <c r="R30" i="27"/>
  <c r="X29" i="27"/>
  <c r="X27" i="27" s="1"/>
  <c r="U29" i="27"/>
  <c r="U27" i="27" s="1"/>
  <c r="Z27" i="27"/>
  <c r="Y27" i="27"/>
  <c r="W27" i="27"/>
  <c r="V27" i="27"/>
  <c r="T27" i="27"/>
  <c r="Q27" i="27" s="1"/>
  <c r="S27" i="27"/>
  <c r="R27" i="27"/>
  <c r="X18" i="27"/>
  <c r="X17" i="27" s="1"/>
  <c r="W18" i="27"/>
  <c r="W17" i="27" s="1"/>
  <c r="V18" i="27"/>
  <c r="V17" i="27" s="1"/>
  <c r="R18" i="27"/>
  <c r="R17" i="27" s="1"/>
  <c r="Z17" i="27"/>
  <c r="Y17" i="27"/>
  <c r="T17" i="27"/>
  <c r="S17" i="27"/>
  <c r="U16" i="27"/>
  <c r="U15" i="27"/>
  <c r="U14" i="27"/>
  <c r="U13" i="27"/>
  <c r="U12" i="27"/>
  <c r="U11" i="27"/>
  <c r="U10" i="27"/>
  <c r="U9" i="27"/>
  <c r="U8" i="27"/>
  <c r="T8" i="27"/>
  <c r="L29" i="27"/>
  <c r="L27" i="27" s="1"/>
  <c r="L42" i="27"/>
  <c r="H42" i="27"/>
  <c r="H40" i="27" s="1"/>
  <c r="G42" i="27"/>
  <c r="D42" i="27" s="1"/>
  <c r="L41" i="27"/>
  <c r="I41" i="27"/>
  <c r="I40" i="27" s="1"/>
  <c r="N40" i="27"/>
  <c r="M40" i="27"/>
  <c r="K40" i="27"/>
  <c r="J40" i="27"/>
  <c r="I39" i="27"/>
  <c r="I38" i="27"/>
  <c r="I37" i="27"/>
  <c r="I36" i="27"/>
  <c r="I35" i="27"/>
  <c r="I34" i="27"/>
  <c r="I33" i="27"/>
  <c r="L32" i="27"/>
  <c r="I32" i="27"/>
  <c r="L31" i="27"/>
  <c r="I31" i="27"/>
  <c r="N30" i="27"/>
  <c r="M30" i="27"/>
  <c r="K30" i="27"/>
  <c r="J30" i="27"/>
  <c r="H30" i="27"/>
  <c r="G30" i="27"/>
  <c r="F30" i="27"/>
  <c r="I29" i="27"/>
  <c r="N27" i="27"/>
  <c r="M27" i="27"/>
  <c r="K27" i="27"/>
  <c r="J27" i="27"/>
  <c r="H27" i="27"/>
  <c r="G27" i="27"/>
  <c r="D27" i="27" s="1"/>
  <c r="F27" i="27"/>
  <c r="L18" i="27"/>
  <c r="L17" i="27" s="1"/>
  <c r="K18" i="27"/>
  <c r="K17" i="27" s="1"/>
  <c r="J18" i="27"/>
  <c r="J17" i="27" s="1"/>
  <c r="F18" i="27"/>
  <c r="N17" i="27"/>
  <c r="M17" i="27"/>
  <c r="H17" i="27"/>
  <c r="G17" i="27"/>
  <c r="I16" i="27"/>
  <c r="I15" i="27"/>
  <c r="I14" i="27"/>
  <c r="I13" i="27"/>
  <c r="I12" i="27"/>
  <c r="I11" i="27"/>
  <c r="I10" i="27"/>
  <c r="I9" i="27"/>
  <c r="N8" i="27"/>
  <c r="M8" i="27"/>
  <c r="I8" i="27"/>
  <c r="H8" i="27"/>
  <c r="G8" i="27"/>
  <c r="D30" i="27" l="1"/>
  <c r="AB24" i="27"/>
  <c r="AA16" i="27"/>
  <c r="Q8" i="27"/>
  <c r="O36" i="27"/>
  <c r="O32" i="27"/>
  <c r="O29" i="27"/>
  <c r="O20" i="27"/>
  <c r="AA20" i="27" s="1"/>
  <c r="O12" i="27"/>
  <c r="AA12" i="27" s="1"/>
  <c r="E8" i="27"/>
  <c r="D17" i="27"/>
  <c r="P17" i="27"/>
  <c r="Q17" i="27"/>
  <c r="C49" i="27"/>
  <c r="C45" i="27"/>
  <c r="C37" i="27"/>
  <c r="AB37" i="27" s="1"/>
  <c r="C33" i="27"/>
  <c r="O48" i="27"/>
  <c r="O44" i="27"/>
  <c r="P42" i="27"/>
  <c r="O42" i="27" s="1"/>
  <c r="O41" i="27"/>
  <c r="O38" i="27"/>
  <c r="O37" i="27"/>
  <c r="O34" i="27"/>
  <c r="O33" i="27"/>
  <c r="AA33" i="27" s="1"/>
  <c r="O28" i="27"/>
  <c r="O26" i="27"/>
  <c r="AA26" i="27" s="1"/>
  <c r="O25" i="27"/>
  <c r="O23" i="27"/>
  <c r="O22" i="27"/>
  <c r="AA22" i="27" s="1"/>
  <c r="O21" i="27"/>
  <c r="O19" i="27"/>
  <c r="O15" i="27"/>
  <c r="O14" i="27"/>
  <c r="AA14" i="27" s="1"/>
  <c r="O13" i="27"/>
  <c r="O11" i="27"/>
  <c r="O10" i="27"/>
  <c r="AA10" i="27" s="1"/>
  <c r="O9" i="27"/>
  <c r="AB26" i="27"/>
  <c r="AB22" i="27"/>
  <c r="AB10" i="27"/>
  <c r="AB14" i="27"/>
  <c r="AB33" i="27"/>
  <c r="C23" i="27"/>
  <c r="AB23" i="27" s="1"/>
  <c r="C19" i="27"/>
  <c r="AB20" i="27"/>
  <c r="E27" i="27"/>
  <c r="C27" i="27" s="1"/>
  <c r="C41" i="27"/>
  <c r="AB41" i="27" s="1"/>
  <c r="C29" i="27"/>
  <c r="AB29" i="27" s="1"/>
  <c r="Q18" i="27"/>
  <c r="AB16" i="27"/>
  <c r="AB12" i="27"/>
  <c r="AA24" i="27"/>
  <c r="Y7" i="27"/>
  <c r="Q30" i="27"/>
  <c r="O30" i="27" s="1"/>
  <c r="C15" i="27"/>
  <c r="AB15" i="27" s="1"/>
  <c r="C11" i="27"/>
  <c r="AB11" i="27" s="1"/>
  <c r="P27" i="27"/>
  <c r="O27" i="27" s="1"/>
  <c r="AB27" i="27" s="1"/>
  <c r="P18" i="27"/>
  <c r="O18" i="27" s="1"/>
  <c r="P8" i="27"/>
  <c r="O8" i="27" s="1"/>
  <c r="E17" i="27"/>
  <c r="C17" i="27" s="1"/>
  <c r="E40" i="27"/>
  <c r="X40" i="27"/>
  <c r="C47" i="27"/>
  <c r="C43" i="27"/>
  <c r="C39" i="27"/>
  <c r="AB39" i="27" s="1"/>
  <c r="C35" i="27"/>
  <c r="AB35" i="27" s="1"/>
  <c r="C31" i="27"/>
  <c r="AB31" i="27" s="1"/>
  <c r="C28" i="27"/>
  <c r="AB28" i="27" s="1"/>
  <c r="C25" i="27"/>
  <c r="AA25" i="27" s="1"/>
  <c r="C21" i="27"/>
  <c r="AB21" i="27" s="1"/>
  <c r="C13" i="27"/>
  <c r="AB13" i="27" s="1"/>
  <c r="C9" i="27"/>
  <c r="AB9" i="27" s="1"/>
  <c r="E30" i="27"/>
  <c r="C30" i="27" s="1"/>
  <c r="D8" i="27"/>
  <c r="C8" i="27" s="1"/>
  <c r="C50" i="27"/>
  <c r="C48" i="27"/>
  <c r="C46" i="27"/>
  <c r="C44" i="27"/>
  <c r="C38" i="27"/>
  <c r="AB38" i="27" s="1"/>
  <c r="C36" i="27"/>
  <c r="AB36" i="27" s="1"/>
  <c r="C34" i="27"/>
  <c r="AB34" i="27" s="1"/>
  <c r="C32" i="27"/>
  <c r="AB32" i="27" s="1"/>
  <c r="E42" i="27"/>
  <c r="C42" i="27" s="1"/>
  <c r="AB42" i="27" s="1"/>
  <c r="E18" i="27"/>
  <c r="Z7" i="27"/>
  <c r="D18" i="27"/>
  <c r="V7" i="27"/>
  <c r="X30" i="27"/>
  <c r="F42" i="27"/>
  <c r="F40" i="27" s="1"/>
  <c r="R8" i="27"/>
  <c r="U18" i="27"/>
  <c r="U17" i="27" s="1"/>
  <c r="L30" i="27"/>
  <c r="W7" i="27"/>
  <c r="U30" i="27"/>
  <c r="R42" i="27"/>
  <c r="R40" i="27" s="1"/>
  <c r="X8" i="27"/>
  <c r="T40" i="27"/>
  <c r="S7" i="27"/>
  <c r="J7" i="27"/>
  <c r="F8" i="27"/>
  <c r="K7" i="27"/>
  <c r="G40" i="27"/>
  <c r="I27" i="27"/>
  <c r="M7" i="27"/>
  <c r="L40" i="27"/>
  <c r="N7" i="27"/>
  <c r="L8" i="27"/>
  <c r="I18" i="27"/>
  <c r="I17" i="27" s="1"/>
  <c r="H7" i="27"/>
  <c r="F17" i="27"/>
  <c r="I30" i="27"/>
  <c r="AA9" i="27" l="1"/>
  <c r="AA19" i="27"/>
  <c r="O17" i="27"/>
  <c r="AA17" i="27" s="1"/>
  <c r="AA15" i="27"/>
  <c r="AB25" i="27"/>
  <c r="AB19" i="27"/>
  <c r="AA36" i="27"/>
  <c r="AA37" i="27"/>
  <c r="AB17" i="27"/>
  <c r="AA35" i="27"/>
  <c r="AB30" i="27"/>
  <c r="AA42" i="27"/>
  <c r="AA39" i="27"/>
  <c r="C18" i="27"/>
  <c r="AA34" i="27"/>
  <c r="AA11" i="27"/>
  <c r="AA21" i="27"/>
  <c r="AA38" i="27"/>
  <c r="T7" i="27"/>
  <c r="Q40" i="27"/>
  <c r="E7" i="27"/>
  <c r="AA8" i="27"/>
  <c r="AA41" i="27"/>
  <c r="AA13" i="27"/>
  <c r="AA23" i="27"/>
  <c r="P7" i="27"/>
  <c r="X7" i="27"/>
  <c r="G7" i="27"/>
  <c r="D40" i="27"/>
  <c r="R7" i="27"/>
  <c r="U7" i="27"/>
  <c r="L7" i="27"/>
  <c r="I7" i="27"/>
  <c r="F7" i="27"/>
  <c r="O40" i="27" l="1"/>
  <c r="Q7" i="27"/>
  <c r="C40" i="27"/>
  <c r="D7" i="27"/>
  <c r="AA40" i="27" l="1"/>
  <c r="AA7" i="27" s="1"/>
  <c r="O7" i="27"/>
  <c r="C7" i="27"/>
  <c r="AB40" i="27"/>
  <c r="AB7" i="27" s="1"/>
  <c r="AN37" i="21"/>
  <c r="AL37" i="21" s="1"/>
  <c r="AL36" i="21" s="1"/>
  <c r="AA37" i="21"/>
  <c r="Z37" i="21"/>
  <c r="Y37" i="21"/>
  <c r="X37" i="21"/>
  <c r="AP36" i="21"/>
  <c r="AA36" i="21" s="1"/>
  <c r="AO36" i="21"/>
  <c r="AN36" i="21"/>
  <c r="Y36" i="21" s="1"/>
  <c r="AM36" i="21"/>
  <c r="Z36" i="21"/>
  <c r="X36" i="21"/>
  <c r="AN35" i="21"/>
  <c r="Y35" i="21" s="1"/>
  <c r="AA35" i="21"/>
  <c r="Z35" i="21"/>
  <c r="X35" i="21"/>
  <c r="AO34" i="21"/>
  <c r="AN34" i="21" s="1"/>
  <c r="Y34" i="21" s="1"/>
  <c r="AM34" i="21"/>
  <c r="X34" i="21" s="1"/>
  <c r="AL34" i="21"/>
  <c r="AA34" i="21"/>
  <c r="AG33" i="21"/>
  <c r="AA33" i="21"/>
  <c r="Z33" i="21"/>
  <c r="Y33" i="21"/>
  <c r="X33" i="21"/>
  <c r="W33" i="21" s="1"/>
  <c r="AL32" i="21"/>
  <c r="AL31" i="21" s="1"/>
  <c r="AB32" i="21"/>
  <c r="AB31" i="21" s="1"/>
  <c r="AA32" i="21"/>
  <c r="Z32" i="21"/>
  <c r="Y32" i="21"/>
  <c r="X32" i="21"/>
  <c r="W32" i="21" s="1"/>
  <c r="AP31" i="21"/>
  <c r="AO31" i="21"/>
  <c r="AN31" i="21"/>
  <c r="AM31" i="21"/>
  <c r="AK31" i="21"/>
  <c r="AJ31" i="21"/>
  <c r="AI31" i="21"/>
  <c r="AH31" i="21"/>
  <c r="AG31" i="21"/>
  <c r="AF31" i="21"/>
  <c r="AA31" i="21" s="1"/>
  <c r="AE31" i="21"/>
  <c r="AD31" i="21"/>
  <c r="Y31" i="21" s="1"/>
  <c r="AC31" i="21"/>
  <c r="AN30" i="21"/>
  <c r="AL30" i="21" s="1"/>
  <c r="AA30" i="21"/>
  <c r="Z30" i="21"/>
  <c r="X30" i="21"/>
  <c r="AI29" i="21"/>
  <c r="AG29" i="21" s="1"/>
  <c r="AA29" i="21"/>
  <c r="Z29" i="21"/>
  <c r="X29" i="21"/>
  <c r="AN28" i="21"/>
  <c r="AL28" i="21" s="1"/>
  <c r="AA28" i="21"/>
  <c r="Z28" i="21"/>
  <c r="X28" i="21"/>
  <c r="AG27" i="21"/>
  <c r="AA27" i="21"/>
  <c r="Z27" i="21"/>
  <c r="Y27" i="21"/>
  <c r="X27" i="21"/>
  <c r="AP26" i="21"/>
  <c r="AO26" i="21"/>
  <c r="AN26" i="21"/>
  <c r="AM26" i="21"/>
  <c r="AK26" i="21"/>
  <c r="AJ26" i="21"/>
  <c r="AI26" i="21"/>
  <c r="AH26" i="21"/>
  <c r="AF26" i="21"/>
  <c r="AA26" i="21" s="1"/>
  <c r="AE26" i="21"/>
  <c r="AD26" i="21"/>
  <c r="AC26" i="21"/>
  <c r="AB26" i="21"/>
  <c r="X26" i="21"/>
  <c r="AN25" i="21"/>
  <c r="AL25" i="21" s="1"/>
  <c r="AL24" i="21" s="1"/>
  <c r="AB25" i="21"/>
  <c r="AB24" i="21" s="1"/>
  <c r="AA25" i="21"/>
  <c r="Z25" i="21"/>
  <c r="X25" i="21"/>
  <c r="AP24" i="21"/>
  <c r="AO24" i="21"/>
  <c r="AM24" i="21"/>
  <c r="AK24" i="21"/>
  <c r="AJ24" i="21"/>
  <c r="AI24" i="21"/>
  <c r="AH24" i="21"/>
  <c r="AG24" i="21"/>
  <c r="AF24" i="21"/>
  <c r="AE24" i="21"/>
  <c r="AD24" i="21"/>
  <c r="AC24" i="21"/>
  <c r="X24" i="21" s="1"/>
  <c r="AN23" i="21"/>
  <c r="AL23" i="21"/>
  <c r="AL22" i="21" s="1"/>
  <c r="AB23" i="21"/>
  <c r="AA23" i="21"/>
  <c r="Z23" i="21"/>
  <c r="Y23" i="21"/>
  <c r="X23" i="21"/>
  <c r="AP22" i="21"/>
  <c r="AO22" i="21"/>
  <c r="AN22" i="21"/>
  <c r="AM22" i="21"/>
  <c r="AK22" i="21"/>
  <c r="AJ22" i="21"/>
  <c r="AI22" i="21"/>
  <c r="AH22" i="21"/>
  <c r="AG22" i="21"/>
  <c r="AF22" i="21"/>
  <c r="AE22" i="21"/>
  <c r="Z22" i="21" s="1"/>
  <c r="AD22" i="21"/>
  <c r="AC22" i="21"/>
  <c r="AB22" i="21"/>
  <c r="X22" i="21"/>
  <c r="AN21" i="21"/>
  <c r="AL21" i="21"/>
  <c r="AA21" i="21"/>
  <c r="Z21" i="21"/>
  <c r="Y21" i="21"/>
  <c r="X21" i="21"/>
  <c r="W21" i="21" s="1"/>
  <c r="AN20" i="21"/>
  <c r="AG20" i="21"/>
  <c r="AB20" i="21"/>
  <c r="AA20" i="21"/>
  <c r="Z20" i="21"/>
  <c r="X20" i="21"/>
  <c r="AN19" i="21"/>
  <c r="AI19" i="21"/>
  <c r="AJ19" i="21" s="1"/>
  <c r="AH19" i="21"/>
  <c r="AH17" i="21" s="1"/>
  <c r="AH14" i="21" s="1"/>
  <c r="AD19" i="21"/>
  <c r="AB19" i="21" s="1"/>
  <c r="X19" i="21"/>
  <c r="AL18" i="21"/>
  <c r="AI18" i="21"/>
  <c r="AG18" i="21" s="1"/>
  <c r="AA18" i="21"/>
  <c r="Z18" i="21"/>
  <c r="X18" i="21"/>
  <c r="AO14" i="21"/>
  <c r="AF17" i="21"/>
  <c r="AE17" i="21"/>
  <c r="AC17" i="21"/>
  <c r="AN16" i="21"/>
  <c r="Y16" i="21" s="1"/>
  <c r="AL16" i="21"/>
  <c r="AG16" i="21"/>
  <c r="AB16" i="21"/>
  <c r="AA16" i="21"/>
  <c r="Z16" i="21"/>
  <c r="X16" i="21"/>
  <c r="AL15" i="21"/>
  <c r="AA15" i="21"/>
  <c r="AB15" i="21"/>
  <c r="Z15" i="21"/>
  <c r="Y15" i="21"/>
  <c r="X15" i="21"/>
  <c r="AP14" i="21"/>
  <c r="AN14" i="21"/>
  <c r="AM14" i="21"/>
  <c r="AE14" i="21"/>
  <c r="AN13" i="21"/>
  <c r="AL13" i="21" s="1"/>
  <c r="AB13" i="21"/>
  <c r="AB11" i="21" s="1"/>
  <c r="AA13" i="21"/>
  <c r="Z13" i="21"/>
  <c r="X13" i="21"/>
  <c r="AP12" i="21"/>
  <c r="AN12" i="21" s="1"/>
  <c r="AO12" i="21"/>
  <c r="AM12" i="21"/>
  <c r="AK12" i="21"/>
  <c r="AK11" i="21" s="1"/>
  <c r="AJ12" i="21"/>
  <c r="AI12" i="21" s="1"/>
  <c r="AH12" i="21"/>
  <c r="AO11" i="21"/>
  <c r="AM11" i="21"/>
  <c r="AF11" i="21"/>
  <c r="AE11" i="21"/>
  <c r="AD11" i="21"/>
  <c r="AC11" i="21"/>
  <c r="D13" i="21"/>
  <c r="F13" i="21"/>
  <c r="D15" i="21"/>
  <c r="E15" i="21"/>
  <c r="F15" i="21"/>
  <c r="D16" i="21"/>
  <c r="F16" i="21"/>
  <c r="D18" i="21"/>
  <c r="F18" i="21"/>
  <c r="D20" i="21"/>
  <c r="F20" i="21"/>
  <c r="D21" i="21"/>
  <c r="F21" i="21"/>
  <c r="D23" i="21"/>
  <c r="F23" i="21"/>
  <c r="D25" i="21"/>
  <c r="F25" i="21"/>
  <c r="D27" i="21"/>
  <c r="E27" i="21"/>
  <c r="F27" i="21"/>
  <c r="D28" i="21"/>
  <c r="F28" i="21"/>
  <c r="D29" i="21"/>
  <c r="F29" i="21"/>
  <c r="D30" i="21"/>
  <c r="F30" i="21"/>
  <c r="D32" i="21"/>
  <c r="E32" i="21"/>
  <c r="F32" i="21"/>
  <c r="D33" i="21"/>
  <c r="E33" i="21"/>
  <c r="F33" i="21"/>
  <c r="D35" i="21"/>
  <c r="F35" i="21"/>
  <c r="D37" i="21"/>
  <c r="F37" i="21"/>
  <c r="G13" i="21"/>
  <c r="G16" i="21"/>
  <c r="G18" i="21"/>
  <c r="G20" i="21"/>
  <c r="G21" i="21"/>
  <c r="G23" i="21"/>
  <c r="G25" i="21"/>
  <c r="G27" i="21"/>
  <c r="G28" i="21"/>
  <c r="G29" i="21"/>
  <c r="G30" i="21"/>
  <c r="G32" i="21"/>
  <c r="G33" i="21"/>
  <c r="G34" i="21"/>
  <c r="G35" i="21"/>
  <c r="G37" i="21"/>
  <c r="AC9" i="24"/>
  <c r="AC10" i="24"/>
  <c r="AC11" i="24"/>
  <c r="AC12" i="24"/>
  <c r="AC13" i="24"/>
  <c r="AC14" i="24"/>
  <c r="AC15" i="24"/>
  <c r="AC16" i="24"/>
  <c r="AC17" i="24"/>
  <c r="AC18" i="24"/>
  <c r="AC19" i="24"/>
  <c r="AC20" i="24"/>
  <c r="AC21" i="24"/>
  <c r="AC22" i="24"/>
  <c r="AC23" i="24"/>
  <c r="AC24" i="24"/>
  <c r="AC25" i="24"/>
  <c r="AC26" i="24"/>
  <c r="AC27" i="24"/>
  <c r="AB8" i="24"/>
  <c r="AE10" i="21" l="1"/>
  <c r="AE9" i="21" s="1"/>
  <c r="Y22" i="21"/>
  <c r="W22" i="21" s="1"/>
  <c r="W15" i="21"/>
  <c r="Y30" i="21"/>
  <c r="W34" i="21"/>
  <c r="AB17" i="21"/>
  <c r="AB14" i="21" s="1"/>
  <c r="AB10" i="21" s="1"/>
  <c r="AB9" i="21" s="1"/>
  <c r="X17" i="21"/>
  <c r="AG17" i="21"/>
  <c r="AM10" i="21"/>
  <c r="AM9" i="21" s="1"/>
  <c r="AK19" i="21"/>
  <c r="AA22" i="21"/>
  <c r="Z26" i="21"/>
  <c r="Y28" i="21"/>
  <c r="W28" i="21" s="1"/>
  <c r="W36" i="21"/>
  <c r="Z12" i="21"/>
  <c r="Z24" i="21"/>
  <c r="Z31" i="21"/>
  <c r="Y26" i="21"/>
  <c r="AL26" i="21"/>
  <c r="AJ11" i="21"/>
  <c r="Z11" i="21" s="1"/>
  <c r="W16" i="21"/>
  <c r="AG12" i="21"/>
  <c r="AG11" i="21" s="1"/>
  <c r="AF14" i="21"/>
  <c r="AO10" i="21"/>
  <c r="AO9" i="21" s="1"/>
  <c r="AG14" i="21"/>
  <c r="W23" i="21"/>
  <c r="AA24" i="21"/>
  <c r="AN24" i="21"/>
  <c r="Y24" i="21" s="1"/>
  <c r="Y25" i="21"/>
  <c r="W25" i="21" s="1"/>
  <c r="W27" i="21"/>
  <c r="AG26" i="21"/>
  <c r="Y29" i="21"/>
  <c r="W29" i="21" s="1"/>
  <c r="W30" i="21"/>
  <c r="X31" i="21"/>
  <c r="W31" i="21" s="1"/>
  <c r="W35" i="21"/>
  <c r="W37" i="21"/>
  <c r="AI11" i="21"/>
  <c r="Y12" i="21"/>
  <c r="W26" i="21"/>
  <c r="AL14" i="21"/>
  <c r="W24" i="21"/>
  <c r="AJ17" i="21"/>
  <c r="Z19" i="21"/>
  <c r="AN11" i="21"/>
  <c r="AN10" i="21" s="1"/>
  <c r="AN9" i="21" s="1"/>
  <c r="AL12" i="21"/>
  <c r="AL11" i="21" s="1"/>
  <c r="AH11" i="21"/>
  <c r="AH10" i="21" s="1"/>
  <c r="AH9" i="21" s="1"/>
  <c r="AP11" i="21"/>
  <c r="AP10" i="21" s="1"/>
  <c r="AP9" i="21" s="1"/>
  <c r="AD17" i="21"/>
  <c r="Y20" i="21"/>
  <c r="W20" i="21" s="1"/>
  <c r="AA12" i="21"/>
  <c r="AI17" i="21"/>
  <c r="AI14" i="21" s="1"/>
  <c r="Z34" i="21"/>
  <c r="Y18" i="21"/>
  <c r="W18" i="21" s="1"/>
  <c r="Y19" i="21"/>
  <c r="W19" i="21" s="1"/>
  <c r="X12" i="21"/>
  <c r="Y13" i="21"/>
  <c r="W13" i="21" s="1"/>
  <c r="AC14" i="21"/>
  <c r="C32" i="21"/>
  <c r="AR32" i="21" s="1"/>
  <c r="C15" i="21"/>
  <c r="AR15" i="21" s="1"/>
  <c r="C33" i="21"/>
  <c r="AR33" i="21" s="1"/>
  <c r="C27" i="21"/>
  <c r="AR27" i="21" s="1"/>
  <c r="M33" i="21"/>
  <c r="AF10" i="21" l="1"/>
  <c r="AF9" i="21" s="1"/>
  <c r="AG10" i="21"/>
  <c r="AG9" i="21" s="1"/>
  <c r="AA19" i="21"/>
  <c r="AK17" i="21"/>
  <c r="X11" i="21"/>
  <c r="W12" i="21"/>
  <c r="Y17" i="21"/>
  <c r="W17" i="21" s="1"/>
  <c r="AD14" i="21"/>
  <c r="AJ14" i="21"/>
  <c r="Z17" i="21"/>
  <c r="AI10" i="21"/>
  <c r="AI9" i="21" s="1"/>
  <c r="Y11" i="21"/>
  <c r="X14" i="21"/>
  <c r="AC10" i="21"/>
  <c r="AC9" i="21" s="1"/>
  <c r="AL10" i="21"/>
  <c r="AL9" i="21" s="1"/>
  <c r="AA11" i="21"/>
  <c r="AK14" i="21" l="1"/>
  <c r="AA17" i="21"/>
  <c r="Y14" i="21"/>
  <c r="Y10" i="21" s="1"/>
  <c r="Y9" i="21" s="1"/>
  <c r="AD10" i="21"/>
  <c r="AD9" i="21" s="1"/>
  <c r="AJ10" i="21"/>
  <c r="AJ9" i="21" s="1"/>
  <c r="Z14" i="21"/>
  <c r="Z10" i="21" s="1"/>
  <c r="Z9" i="21" s="1"/>
  <c r="X10" i="21"/>
  <c r="X9" i="21" s="1"/>
  <c r="W11" i="21"/>
  <c r="AK10" i="21" l="1"/>
  <c r="AK9" i="21" s="1"/>
  <c r="AA14" i="21"/>
  <c r="AA10" i="21" s="1"/>
  <c r="AA9" i="21" s="1"/>
  <c r="W14" i="21"/>
  <c r="W10" i="21" s="1"/>
  <c r="W9" i="21" s="1"/>
  <c r="T35" i="21"/>
  <c r="E35" i="21" s="1"/>
  <c r="C35" i="21" s="1"/>
  <c r="AR35" i="21" s="1"/>
  <c r="N12" i="21" l="1"/>
  <c r="Q12" i="21"/>
  <c r="P12" i="21"/>
  <c r="O12" i="21" l="1"/>
  <c r="T21" i="21"/>
  <c r="S36" i="21"/>
  <c r="D36" i="21" s="1"/>
  <c r="U36" i="21"/>
  <c r="F36" i="21" s="1"/>
  <c r="V36" i="21"/>
  <c r="G36" i="21" s="1"/>
  <c r="T37" i="21"/>
  <c r="S34" i="21"/>
  <c r="D34" i="21" s="1"/>
  <c r="U34" i="21"/>
  <c r="R34" i="21"/>
  <c r="I11" i="21"/>
  <c r="J11" i="21"/>
  <c r="K11" i="21"/>
  <c r="L11" i="21"/>
  <c r="N11" i="21"/>
  <c r="O11" i="21"/>
  <c r="P11" i="21"/>
  <c r="Q11" i="21"/>
  <c r="V12" i="21"/>
  <c r="V11" i="21" s="1"/>
  <c r="U12" i="21"/>
  <c r="U11" i="21" s="1"/>
  <c r="S12" i="21"/>
  <c r="D12" i="21" s="1"/>
  <c r="O18" i="21"/>
  <c r="M18" i="21" l="1"/>
  <c r="E18" i="21"/>
  <c r="C18" i="21" s="1"/>
  <c r="AR18" i="21" s="1"/>
  <c r="G11" i="21"/>
  <c r="M12" i="21"/>
  <c r="M11" i="21" s="1"/>
  <c r="F11" i="21"/>
  <c r="T34" i="21"/>
  <c r="E34" i="21" s="1"/>
  <c r="C34" i="21" s="1"/>
  <c r="AR34" i="21" s="1"/>
  <c r="F34" i="21"/>
  <c r="F12" i="21"/>
  <c r="T36" i="21"/>
  <c r="E36" i="21" s="1"/>
  <c r="C36" i="21" s="1"/>
  <c r="AR36" i="21" s="1"/>
  <c r="E37" i="21"/>
  <c r="C37" i="21" s="1"/>
  <c r="AR37" i="21" s="1"/>
  <c r="R21" i="21"/>
  <c r="E21" i="21"/>
  <c r="C21" i="21" s="1"/>
  <c r="AR21" i="21" s="1"/>
  <c r="G12" i="21"/>
  <c r="S11" i="21"/>
  <c r="D11" i="21" s="1"/>
  <c r="R37" i="21"/>
  <c r="S17" i="21"/>
  <c r="S14" i="21" s="1"/>
  <c r="U17" i="21"/>
  <c r="U14" i="21" s="1"/>
  <c r="V17" i="21"/>
  <c r="V14" i="21" s="1"/>
  <c r="T20" i="21"/>
  <c r="T19" i="21"/>
  <c r="R19" i="21" s="1"/>
  <c r="A3" i="24"/>
  <c r="AB9" i="24"/>
  <c r="AB10" i="24"/>
  <c r="AB11" i="24"/>
  <c r="AB12" i="24"/>
  <c r="AB13" i="24"/>
  <c r="AB14" i="24"/>
  <c r="AB15" i="24"/>
  <c r="AB16" i="24"/>
  <c r="AB17" i="24"/>
  <c r="AB18" i="24"/>
  <c r="AB19" i="24"/>
  <c r="AB20" i="24"/>
  <c r="AB21" i="24"/>
  <c r="AB22" i="24"/>
  <c r="AB23" i="24"/>
  <c r="AB24" i="24"/>
  <c r="AB25" i="24"/>
  <c r="AB26" i="24"/>
  <c r="AB27" i="24"/>
  <c r="AA9" i="24"/>
  <c r="AA10" i="24"/>
  <c r="AA11" i="24"/>
  <c r="AA12" i="24"/>
  <c r="AA13" i="24"/>
  <c r="AA14" i="24"/>
  <c r="AA15" i="24"/>
  <c r="AA16" i="24"/>
  <c r="AA17" i="24"/>
  <c r="AA18" i="24"/>
  <c r="AA19" i="24"/>
  <c r="AA20" i="24"/>
  <c r="AA21" i="24"/>
  <c r="AA22" i="24"/>
  <c r="AA23" i="24"/>
  <c r="AA24" i="24"/>
  <c r="AA25" i="24"/>
  <c r="AA26" i="24"/>
  <c r="AA27" i="24"/>
  <c r="W42" i="26"/>
  <c r="AH42" i="26"/>
  <c r="AB42" i="26"/>
  <c r="W41" i="26"/>
  <c r="AH41" i="26"/>
  <c r="AB41" i="26"/>
  <c r="W40" i="26"/>
  <c r="AH40" i="26" s="1"/>
  <c r="AB40" i="26"/>
  <c r="W39" i="26"/>
  <c r="AH39" i="26" s="1"/>
  <c r="AB39" i="26"/>
  <c r="W38" i="26"/>
  <c r="AH38" i="26"/>
  <c r="AB38" i="26"/>
  <c r="W37" i="26"/>
  <c r="AH37" i="26"/>
  <c r="AB37" i="26"/>
  <c r="W36" i="26"/>
  <c r="AH36" i="26" s="1"/>
  <c r="AB36" i="26"/>
  <c r="AH35" i="26"/>
  <c r="AH34" i="26"/>
  <c r="C33" i="26"/>
  <c r="M33" i="26"/>
  <c r="W33" i="26"/>
  <c r="AF33" i="26"/>
  <c r="AE33" i="26"/>
  <c r="AD33" i="26"/>
  <c r="AC33" i="26"/>
  <c r="AA33" i="26"/>
  <c r="Z33" i="26"/>
  <c r="Y33" i="26"/>
  <c r="X33" i="26"/>
  <c r="V33" i="26"/>
  <c r="U33" i="26"/>
  <c r="T33" i="26"/>
  <c r="S33" i="26"/>
  <c r="R33" i="26"/>
  <c r="Q33" i="26"/>
  <c r="P33" i="26"/>
  <c r="O33" i="26"/>
  <c r="N33" i="26"/>
  <c r="L33" i="26"/>
  <c r="K33" i="26"/>
  <c r="J33" i="26"/>
  <c r="I33" i="26"/>
  <c r="H33" i="26"/>
  <c r="G33" i="26"/>
  <c r="F33" i="26"/>
  <c r="E33" i="26"/>
  <c r="D33" i="26"/>
  <c r="M32" i="26"/>
  <c r="AH32" i="26" s="1"/>
  <c r="C31" i="26"/>
  <c r="M31" i="26"/>
  <c r="M30" i="26" s="1"/>
  <c r="W31" i="26"/>
  <c r="W30" i="26"/>
  <c r="AF30" i="26"/>
  <c r="AE30" i="26"/>
  <c r="AD30" i="26"/>
  <c r="AC30" i="26"/>
  <c r="AB30" i="26"/>
  <c r="AA30" i="26"/>
  <c r="Z30" i="26"/>
  <c r="Y30" i="26"/>
  <c r="X30" i="26"/>
  <c r="V30" i="26"/>
  <c r="U30" i="26"/>
  <c r="T30" i="26"/>
  <c r="S30" i="26"/>
  <c r="R30" i="26"/>
  <c r="Q30" i="26"/>
  <c r="P30" i="26"/>
  <c r="O30" i="26"/>
  <c r="N30" i="26"/>
  <c r="L30" i="26"/>
  <c r="K30" i="26"/>
  <c r="J30" i="26"/>
  <c r="I30" i="26"/>
  <c r="H30" i="26"/>
  <c r="G30" i="26"/>
  <c r="F30" i="26"/>
  <c r="E30" i="26"/>
  <c r="D30" i="26"/>
  <c r="Y29" i="26"/>
  <c r="W29" i="26"/>
  <c r="AH29" i="26" s="1"/>
  <c r="O28" i="26"/>
  <c r="M28" i="26" s="1"/>
  <c r="AH28" i="26"/>
  <c r="Y27" i="26"/>
  <c r="M26" i="26"/>
  <c r="AH26" i="26"/>
  <c r="C25" i="26"/>
  <c r="AG25" i="26"/>
  <c r="AF25" i="26"/>
  <c r="AE25" i="26"/>
  <c r="AD25" i="26"/>
  <c r="AC25" i="26"/>
  <c r="AB25" i="26"/>
  <c r="AA25" i="26"/>
  <c r="Z25" i="26"/>
  <c r="X25" i="26"/>
  <c r="V25" i="26"/>
  <c r="U25" i="26"/>
  <c r="T25" i="26"/>
  <c r="S25" i="26"/>
  <c r="R25" i="26"/>
  <c r="Q25" i="26"/>
  <c r="P25" i="26"/>
  <c r="N25" i="26"/>
  <c r="L25" i="26"/>
  <c r="K25" i="26"/>
  <c r="J25" i="26"/>
  <c r="I25" i="26"/>
  <c r="H25" i="26"/>
  <c r="G25" i="26"/>
  <c r="F25" i="26"/>
  <c r="E25" i="26"/>
  <c r="D25" i="26"/>
  <c r="C24" i="26"/>
  <c r="Y24" i="26"/>
  <c r="W24" i="26"/>
  <c r="AH24" i="26"/>
  <c r="C23" i="26"/>
  <c r="M23" i="26"/>
  <c r="W23" i="26"/>
  <c r="AH23" i="26"/>
  <c r="AI23" i="26" s="1"/>
  <c r="AF23" i="26"/>
  <c r="AE23" i="26"/>
  <c r="AD23" i="26"/>
  <c r="AC23" i="26"/>
  <c r="AB23" i="26"/>
  <c r="AA23" i="26"/>
  <c r="Z23" i="26"/>
  <c r="Y23" i="26"/>
  <c r="X23" i="26"/>
  <c r="V23" i="26"/>
  <c r="U23" i="26"/>
  <c r="T23" i="26"/>
  <c r="S23" i="26"/>
  <c r="R23" i="26"/>
  <c r="Q23" i="26"/>
  <c r="P23" i="26"/>
  <c r="O23" i="26"/>
  <c r="N23" i="26"/>
  <c r="L23" i="26"/>
  <c r="K23" i="26"/>
  <c r="J23" i="26"/>
  <c r="I23" i="26"/>
  <c r="H23" i="26"/>
  <c r="G23" i="26"/>
  <c r="F23" i="26"/>
  <c r="E23" i="26"/>
  <c r="D23" i="26"/>
  <c r="C22" i="26"/>
  <c r="Y22" i="26"/>
  <c r="W22" i="26"/>
  <c r="AH22" i="26"/>
  <c r="C21" i="26"/>
  <c r="M21" i="26"/>
  <c r="W21" i="26"/>
  <c r="AH21" i="26"/>
  <c r="AF21" i="26"/>
  <c r="AE21" i="26"/>
  <c r="AD21" i="26"/>
  <c r="AC21" i="26"/>
  <c r="AB21" i="26"/>
  <c r="AA21" i="26"/>
  <c r="Z21" i="26"/>
  <c r="Y21" i="26"/>
  <c r="X21" i="26"/>
  <c r="V21" i="26"/>
  <c r="U21" i="26"/>
  <c r="T21" i="26"/>
  <c r="S21" i="26"/>
  <c r="R21" i="26"/>
  <c r="Q21" i="26"/>
  <c r="P21" i="26"/>
  <c r="O21" i="26"/>
  <c r="N21" i="26"/>
  <c r="L21" i="26"/>
  <c r="K21" i="26"/>
  <c r="J21" i="26"/>
  <c r="I21" i="26"/>
  <c r="H21" i="26"/>
  <c r="G21" i="26"/>
  <c r="F21" i="26"/>
  <c r="E21" i="26"/>
  <c r="D21" i="26"/>
  <c r="C20" i="26"/>
  <c r="M20" i="26"/>
  <c r="M17" i="26" s="1"/>
  <c r="E19" i="26"/>
  <c r="E17" i="26" s="1"/>
  <c r="E14" i="26" s="1"/>
  <c r="O19" i="26"/>
  <c r="Q19" i="26"/>
  <c r="P19" i="26"/>
  <c r="N19" i="26"/>
  <c r="E18" i="26"/>
  <c r="C18" i="26"/>
  <c r="AH18" i="26" s="1"/>
  <c r="O18" i="26"/>
  <c r="Q18" i="26" s="1"/>
  <c r="Q17" i="26" s="1"/>
  <c r="Q14" i="26" s="1"/>
  <c r="Q10" i="26" s="1"/>
  <c r="Q9" i="26" s="1"/>
  <c r="P18" i="26"/>
  <c r="P17" i="26" s="1"/>
  <c r="P14" i="26" s="1"/>
  <c r="P10" i="26" s="1"/>
  <c r="P9" i="26" s="1"/>
  <c r="N18" i="26"/>
  <c r="X17" i="26"/>
  <c r="X14" i="26" s="1"/>
  <c r="X10" i="26" s="1"/>
  <c r="X9" i="26" s="1"/>
  <c r="Z17" i="26"/>
  <c r="Y17" i="26" s="1"/>
  <c r="Y14" i="26" s="1"/>
  <c r="AA17" i="26"/>
  <c r="AF17" i="26"/>
  <c r="AF14" i="26" s="1"/>
  <c r="AF10" i="26" s="1"/>
  <c r="AF9" i="26" s="1"/>
  <c r="AE17" i="26"/>
  <c r="AD17" i="26"/>
  <c r="AC17" i="26"/>
  <c r="AC14" i="26" s="1"/>
  <c r="AB17" i="26"/>
  <c r="AB14" i="26" s="1"/>
  <c r="AB10" i="26" s="1"/>
  <c r="V17" i="26"/>
  <c r="U17" i="26"/>
  <c r="U14" i="26" s="1"/>
  <c r="T17" i="26"/>
  <c r="S17" i="26"/>
  <c r="S14" i="26" s="1"/>
  <c r="S10" i="26" s="1"/>
  <c r="S9" i="26" s="1"/>
  <c r="R17" i="26"/>
  <c r="O17" i="26"/>
  <c r="L17" i="26"/>
  <c r="L14" i="26" s="1"/>
  <c r="K17" i="26"/>
  <c r="J17" i="26"/>
  <c r="I17" i="26"/>
  <c r="H17" i="26"/>
  <c r="H14" i="26" s="1"/>
  <c r="H10" i="26" s="1"/>
  <c r="H9" i="26" s="1"/>
  <c r="G17" i="26"/>
  <c r="F17" i="26"/>
  <c r="D17" i="26"/>
  <c r="D14" i="26" s="1"/>
  <c r="D10" i="26" s="1"/>
  <c r="D9" i="26" s="1"/>
  <c r="C16" i="26"/>
  <c r="M16" i="26"/>
  <c r="Y16" i="26"/>
  <c r="W16" i="26"/>
  <c r="AH16" i="26" s="1"/>
  <c r="C15" i="26"/>
  <c r="Y15" i="26"/>
  <c r="W15" i="26"/>
  <c r="AH15" i="26" s="1"/>
  <c r="G15" i="26"/>
  <c r="AE14" i="26"/>
  <c r="AD14" i="26"/>
  <c r="AA14" i="26"/>
  <c r="Z14" i="26"/>
  <c r="Z10" i="26" s="1"/>
  <c r="Z9" i="26" s="1"/>
  <c r="V14" i="26"/>
  <c r="T14" i="26"/>
  <c r="T10" i="26" s="1"/>
  <c r="T9" i="26" s="1"/>
  <c r="R14" i="26"/>
  <c r="O14" i="26"/>
  <c r="K14" i="26"/>
  <c r="J14" i="26"/>
  <c r="I14" i="26"/>
  <c r="G14" i="26"/>
  <c r="G10" i="26" s="1"/>
  <c r="G9" i="26" s="1"/>
  <c r="F14" i="26"/>
  <c r="F10" i="26" s="1"/>
  <c r="F9" i="26" s="1"/>
  <c r="C13" i="26"/>
  <c r="AH13" i="26" s="1"/>
  <c r="Y13" i="26"/>
  <c r="W13" i="26"/>
  <c r="Y12" i="26"/>
  <c r="W12" i="26" s="1"/>
  <c r="W11" i="26" s="1"/>
  <c r="AH12" i="26"/>
  <c r="AF11" i="26"/>
  <c r="AE11" i="26"/>
  <c r="AE10" i="26" s="1"/>
  <c r="AE9" i="26" s="1"/>
  <c r="AD11" i="26"/>
  <c r="AD10" i="26" s="1"/>
  <c r="AD9" i="26" s="1"/>
  <c r="AC11" i="26"/>
  <c r="AB11" i="26"/>
  <c r="AA11" i="26"/>
  <c r="AA10" i="26" s="1"/>
  <c r="AA9" i="26" s="1"/>
  <c r="Z11" i="26"/>
  <c r="X11" i="26"/>
  <c r="V11" i="26"/>
  <c r="V10" i="26" s="1"/>
  <c r="V9" i="26" s="1"/>
  <c r="U11" i="26"/>
  <c r="T11" i="26"/>
  <c r="S11" i="26"/>
  <c r="R11" i="26"/>
  <c r="R10" i="26" s="1"/>
  <c r="R9" i="26" s="1"/>
  <c r="L11" i="26"/>
  <c r="K11" i="26"/>
  <c r="J11" i="26"/>
  <c r="I11" i="26"/>
  <c r="I10" i="26" s="1"/>
  <c r="I9" i="26" s="1"/>
  <c r="H11" i="26"/>
  <c r="AC10" i="26"/>
  <c r="U10" i="26"/>
  <c r="K10" i="26"/>
  <c r="J10" i="26"/>
  <c r="AC9" i="26"/>
  <c r="U9" i="26"/>
  <c r="K9" i="26"/>
  <c r="J9" i="26"/>
  <c r="I26" i="21"/>
  <c r="J26" i="21"/>
  <c r="K26" i="21"/>
  <c r="L26" i="21"/>
  <c r="N26" i="21"/>
  <c r="P26" i="21"/>
  <c r="Q26" i="21"/>
  <c r="S26" i="21"/>
  <c r="U26" i="21"/>
  <c r="V26" i="21"/>
  <c r="H26" i="21"/>
  <c r="H25" i="21"/>
  <c r="M24" i="21"/>
  <c r="T25" i="21"/>
  <c r="H16" i="21"/>
  <c r="M16" i="21"/>
  <c r="T16" i="21"/>
  <c r="H15" i="21"/>
  <c r="R15" i="21"/>
  <c r="J19" i="21"/>
  <c r="H20" i="21"/>
  <c r="M20" i="21"/>
  <c r="H23" i="21"/>
  <c r="H32" i="21"/>
  <c r="M22" i="21"/>
  <c r="M27" i="21"/>
  <c r="O29" i="21"/>
  <c r="M31" i="21"/>
  <c r="T12" i="21"/>
  <c r="R12" i="21" s="1"/>
  <c r="T13" i="21"/>
  <c r="T23" i="21"/>
  <c r="T28" i="21"/>
  <c r="T30" i="21"/>
  <c r="R32" i="21"/>
  <c r="H13" i="21"/>
  <c r="I17" i="21"/>
  <c r="I22" i="21"/>
  <c r="I24" i="21"/>
  <c r="I31" i="21"/>
  <c r="J22" i="21"/>
  <c r="J24" i="21"/>
  <c r="J31" i="21"/>
  <c r="K17" i="21"/>
  <c r="K22" i="21"/>
  <c r="K24" i="21"/>
  <c r="K31" i="21"/>
  <c r="L15" i="21"/>
  <c r="G15" i="21" s="1"/>
  <c r="L17" i="21"/>
  <c r="L22" i="21"/>
  <c r="L24" i="21"/>
  <c r="L31" i="21"/>
  <c r="N19" i="21"/>
  <c r="D19" i="21" s="1"/>
  <c r="N22" i="21"/>
  <c r="N24" i="21"/>
  <c r="N31" i="21"/>
  <c r="O19" i="21"/>
  <c r="O17" i="21" s="1"/>
  <c r="O22" i="21"/>
  <c r="O24" i="21"/>
  <c r="O31" i="21"/>
  <c r="P22" i="21"/>
  <c r="P24" i="21"/>
  <c r="P31" i="21"/>
  <c r="Q22" i="21"/>
  <c r="Q24" i="21"/>
  <c r="Q31" i="21"/>
  <c r="S22" i="21"/>
  <c r="S24" i="21"/>
  <c r="S31" i="21"/>
  <c r="T31" i="21"/>
  <c r="U22" i="21"/>
  <c r="U24" i="21"/>
  <c r="U31" i="21"/>
  <c r="V22" i="21"/>
  <c r="V24" i="21"/>
  <c r="V31" i="21"/>
  <c r="M17" i="21" l="1"/>
  <c r="M14" i="21" s="1"/>
  <c r="G24" i="21"/>
  <c r="F31" i="21"/>
  <c r="E31" i="21"/>
  <c r="D24" i="21"/>
  <c r="R13" i="21"/>
  <c r="E13" i="21"/>
  <c r="C13" i="21" s="1"/>
  <c r="AR13" i="21" s="1"/>
  <c r="R25" i="21"/>
  <c r="R24" i="21" s="1"/>
  <c r="E25" i="21"/>
  <c r="C25" i="21" s="1"/>
  <c r="AR25" i="21" s="1"/>
  <c r="G22" i="21"/>
  <c r="F24" i="21"/>
  <c r="D22" i="21"/>
  <c r="R30" i="21"/>
  <c r="E30" i="21"/>
  <c r="C30" i="21" s="1"/>
  <c r="AR30" i="21" s="1"/>
  <c r="R16" i="21"/>
  <c r="E16" i="21"/>
  <c r="C16" i="21" s="1"/>
  <c r="AR16" i="21" s="1"/>
  <c r="D26" i="21"/>
  <c r="F22" i="21"/>
  <c r="I14" i="21"/>
  <c r="I10" i="21" s="1"/>
  <c r="R28" i="21"/>
  <c r="E28" i="21"/>
  <c r="C28" i="21" s="1"/>
  <c r="AR28" i="21" s="1"/>
  <c r="H19" i="21"/>
  <c r="E19" i="21"/>
  <c r="C19" i="21" s="1"/>
  <c r="AR19" i="21" s="1"/>
  <c r="G26" i="21"/>
  <c r="E12" i="21"/>
  <c r="C12" i="21" s="1"/>
  <c r="AR12" i="21" s="1"/>
  <c r="G31" i="21"/>
  <c r="K14" i="21"/>
  <c r="K10" i="21" s="1"/>
  <c r="D31" i="21"/>
  <c r="C31" i="21" s="1"/>
  <c r="AR31" i="21" s="1"/>
  <c r="R23" i="21"/>
  <c r="R22" i="21" s="1"/>
  <c r="E23" i="21"/>
  <c r="C23" i="21" s="1"/>
  <c r="AR23" i="21" s="1"/>
  <c r="O26" i="21"/>
  <c r="E29" i="21"/>
  <c r="C29" i="21" s="1"/>
  <c r="AR29" i="21" s="1"/>
  <c r="F26" i="21"/>
  <c r="R20" i="21"/>
  <c r="E20" i="21"/>
  <c r="C20" i="21" s="1"/>
  <c r="AR20" i="21" s="1"/>
  <c r="M29" i="21"/>
  <c r="M26" i="21" s="1"/>
  <c r="T29" i="24"/>
  <c r="O14" i="21"/>
  <c r="H24" i="21"/>
  <c r="H11" i="21"/>
  <c r="H31" i="21"/>
  <c r="R36" i="21"/>
  <c r="H22" i="21"/>
  <c r="T28" i="24"/>
  <c r="I28" i="24"/>
  <c r="U29" i="24"/>
  <c r="Z28" i="24"/>
  <c r="R28" i="24" s="1"/>
  <c r="W28" i="24"/>
  <c r="Y28" i="24"/>
  <c r="S10" i="21"/>
  <c r="V10" i="21"/>
  <c r="U10" i="21"/>
  <c r="R31" i="21"/>
  <c r="T11" i="21"/>
  <c r="E11" i="21" s="1"/>
  <c r="L14" i="21"/>
  <c r="T22" i="21"/>
  <c r="E22" i="21" s="1"/>
  <c r="N17" i="21"/>
  <c r="D17" i="21" s="1"/>
  <c r="T17" i="21"/>
  <c r="T14" i="21" s="1"/>
  <c r="T24" i="21"/>
  <c r="E24" i="21" s="1"/>
  <c r="P19" i="21"/>
  <c r="Q19" i="21"/>
  <c r="J17" i="21"/>
  <c r="L10" i="26"/>
  <c r="L9" i="26" s="1"/>
  <c r="AH11" i="26"/>
  <c r="H17" i="21"/>
  <c r="AH20" i="26"/>
  <c r="AH31" i="26"/>
  <c r="T26" i="21"/>
  <c r="Y11" i="26"/>
  <c r="M14" i="26"/>
  <c r="W17" i="26"/>
  <c r="W14" i="26" s="1"/>
  <c r="C17" i="26"/>
  <c r="C19" i="26"/>
  <c r="AH19" i="26" s="1"/>
  <c r="M25" i="26"/>
  <c r="C30" i="26"/>
  <c r="AH30" i="26" s="1"/>
  <c r="AH33" i="26"/>
  <c r="AB33" i="26"/>
  <c r="AB9" i="26" s="1"/>
  <c r="N17" i="26"/>
  <c r="N14" i="26" s="1"/>
  <c r="N10" i="26" s="1"/>
  <c r="N9" i="26" s="1"/>
  <c r="E10" i="26"/>
  <c r="E9" i="26" s="1"/>
  <c r="W27" i="26"/>
  <c r="Y25" i="26"/>
  <c r="O25" i="26"/>
  <c r="O10" i="26" s="1"/>
  <c r="O9" i="26" s="1"/>
  <c r="R18" i="21"/>
  <c r="R26" i="21" l="1"/>
  <c r="S29" i="24"/>
  <c r="E26" i="21"/>
  <c r="C26" i="21" s="1"/>
  <c r="AR26" i="21" s="1"/>
  <c r="E17" i="21"/>
  <c r="C17" i="21" s="1"/>
  <c r="AR17" i="21" s="1"/>
  <c r="P17" i="21"/>
  <c r="F17" i="21" s="1"/>
  <c r="F19" i="21"/>
  <c r="C22" i="21"/>
  <c r="AR22" i="21" s="1"/>
  <c r="L10" i="21"/>
  <c r="Q17" i="21"/>
  <c r="G17" i="21" s="1"/>
  <c r="G19" i="21"/>
  <c r="C24" i="21"/>
  <c r="AR24" i="21" s="1"/>
  <c r="C11" i="21"/>
  <c r="AR11" i="21" s="1"/>
  <c r="P28" i="24"/>
  <c r="Q28" i="24"/>
  <c r="X28" i="24"/>
  <c r="V28" i="24" s="1"/>
  <c r="S28" i="24"/>
  <c r="O10" i="21"/>
  <c r="R17" i="21"/>
  <c r="R14" i="21" s="1"/>
  <c r="M10" i="21"/>
  <c r="I30" i="24"/>
  <c r="H30" i="24"/>
  <c r="I29" i="24"/>
  <c r="H29" i="24"/>
  <c r="H28" i="24"/>
  <c r="G28" i="24" s="1"/>
  <c r="T10" i="21"/>
  <c r="T9" i="21" s="1"/>
  <c r="H14" i="21"/>
  <c r="N14" i="21"/>
  <c r="D14" i="21" s="1"/>
  <c r="R11" i="21"/>
  <c r="J14" i="21"/>
  <c r="E14" i="21" s="1"/>
  <c r="E10" i="21" s="1"/>
  <c r="E9" i="21" s="1"/>
  <c r="W30" i="24"/>
  <c r="K9" i="21"/>
  <c r="L9" i="21"/>
  <c r="I9" i="21"/>
  <c r="S9" i="21"/>
  <c r="U9" i="21"/>
  <c r="V9" i="21"/>
  <c r="M10" i="26"/>
  <c r="M9" i="26" s="1"/>
  <c r="U30" i="24"/>
  <c r="AH27" i="26"/>
  <c r="W25" i="26"/>
  <c r="W10" i="26" s="1"/>
  <c r="W9" i="26" s="1"/>
  <c r="T30" i="24"/>
  <c r="AH17" i="26"/>
  <c r="AH14" i="26" s="1"/>
  <c r="Y10" i="26"/>
  <c r="Y9" i="26" s="1"/>
  <c r="C14" i="26"/>
  <c r="C10" i="26" s="1"/>
  <c r="S30" i="24" l="1"/>
  <c r="S8" i="24" s="1"/>
  <c r="Q14" i="21"/>
  <c r="G14" i="21" s="1"/>
  <c r="G10" i="21" s="1"/>
  <c r="G9" i="21" s="1"/>
  <c r="P14" i="21"/>
  <c r="F14" i="21" s="1"/>
  <c r="F10" i="21" s="1"/>
  <c r="F9" i="21" s="1"/>
  <c r="C14" i="21"/>
  <c r="D10" i="21"/>
  <c r="D9" i="21" s="1"/>
  <c r="O28" i="24"/>
  <c r="O9" i="21"/>
  <c r="I8" i="24"/>
  <c r="M9" i="21"/>
  <c r="G30" i="24"/>
  <c r="G29" i="24"/>
  <c r="H8" i="24"/>
  <c r="J10" i="21"/>
  <c r="J9" i="21" s="1"/>
  <c r="H10" i="21"/>
  <c r="H9" i="21" s="1"/>
  <c r="Q10" i="21"/>
  <c r="Q9" i="21" s="1"/>
  <c r="N29" i="24" s="1"/>
  <c r="N10" i="21"/>
  <c r="N9" i="21" s="1"/>
  <c r="K29" i="24" s="1"/>
  <c r="P30" i="24"/>
  <c r="Z30" i="24"/>
  <c r="R30" i="24" s="1"/>
  <c r="Y29" i="24"/>
  <c r="Q29" i="24" s="1"/>
  <c r="W29" i="24"/>
  <c r="Y30" i="24"/>
  <c r="Z29" i="24"/>
  <c r="R29" i="24" s="1"/>
  <c r="M30" i="24"/>
  <c r="E30" i="24" s="1"/>
  <c r="N28" i="24"/>
  <c r="F28" i="24" s="1"/>
  <c r="K28" i="24"/>
  <c r="D28" i="24" s="1"/>
  <c r="M28" i="24"/>
  <c r="K30" i="24"/>
  <c r="N30" i="24"/>
  <c r="C9" i="26"/>
  <c r="AH9" i="26" s="1"/>
  <c r="AI9" i="26" s="1"/>
  <c r="AH10" i="26"/>
  <c r="U8" i="24"/>
  <c r="AH25" i="26"/>
  <c r="T8" i="24"/>
  <c r="P10" i="21" l="1"/>
  <c r="P9" i="21" s="1"/>
  <c r="M29" i="24" s="1"/>
  <c r="C10" i="21"/>
  <c r="AR14" i="21"/>
  <c r="X30" i="24"/>
  <c r="V30" i="24" s="1"/>
  <c r="Q30" i="24"/>
  <c r="O30" i="24" s="1"/>
  <c r="G8" i="24"/>
  <c r="F29" i="24"/>
  <c r="R10" i="21"/>
  <c r="D29" i="24"/>
  <c r="Y8" i="24"/>
  <c r="Z8" i="24"/>
  <c r="R8" i="24"/>
  <c r="X29" i="24"/>
  <c r="W8" i="24"/>
  <c r="P29" i="24"/>
  <c r="E28" i="24"/>
  <c r="C28" i="24" s="1"/>
  <c r="AC28" i="24" s="1"/>
  <c r="L28" i="24"/>
  <c r="J28" i="24" s="1"/>
  <c r="F30" i="24"/>
  <c r="L30" i="24"/>
  <c r="J30" i="24" s="1"/>
  <c r="D30" i="24"/>
  <c r="C9" i="21" l="1"/>
  <c r="AR9" i="21" s="1"/>
  <c r="AR10" i="21"/>
  <c r="K8" i="24"/>
  <c r="F8" i="24"/>
  <c r="L29" i="24"/>
  <c r="N8" i="24"/>
  <c r="E29" i="24"/>
  <c r="C29" i="24" s="1"/>
  <c r="AC29" i="24" s="1"/>
  <c r="M8" i="24"/>
  <c r="R9" i="21"/>
  <c r="Q8" i="24"/>
  <c r="O29" i="24"/>
  <c r="O8" i="24" s="1"/>
  <c r="P8" i="24"/>
  <c r="V29" i="24"/>
  <c r="V8" i="24" s="1"/>
  <c r="X8" i="24"/>
  <c r="AA28" i="24"/>
  <c r="C30" i="24"/>
  <c r="AC30" i="24" s="1"/>
  <c r="D8" i="24"/>
  <c r="J29" i="24" l="1"/>
  <c r="J8" i="24" s="1"/>
  <c r="L8" i="24"/>
  <c r="E8" i="24"/>
  <c r="AA29" i="24"/>
  <c r="C8" i="24"/>
  <c r="AC8" i="24" s="1"/>
  <c r="AA30" i="24"/>
  <c r="AA8" i="24" l="1"/>
</calcChain>
</file>

<file path=xl/sharedStrings.xml><?xml version="1.0" encoding="utf-8"?>
<sst xmlns="http://schemas.openxmlformats.org/spreadsheetml/2006/main" count="399" uniqueCount="170">
  <si>
    <t>Dự án 2: Đa dạng hóa sinh kế, phát triển mô hình giảm nghèo</t>
  </si>
  <si>
    <t>Dự án 3: Hỗ trợ phát triển sản xuất, cải thiện dinh dưỡng</t>
  </si>
  <si>
    <t>Tiểu dự án 1: Hỗ trợ phát triển sản xuất trong lĩnh vực nông nghiệp</t>
  </si>
  <si>
    <t xml:space="preserve">Dự án 4: Phát triển giáo dục nghề nghiệp, việc làm bền vững </t>
  </si>
  <si>
    <t xml:space="preserve">Tiểu dự án 1: Phát triển giáo dục nghề nghiệp vùng khó khăn </t>
  </si>
  <si>
    <t>Tiểu dự án 3: Hỗ trợ việc làm bền vững</t>
  </si>
  <si>
    <t xml:space="preserve">Dự án 6: Truyền thông và giảm nghèo về thông tin </t>
  </si>
  <si>
    <t>Tiểu dự án 1: Giảm nghèo về thông tin</t>
  </si>
  <si>
    <t>Tiểu dự án 2: Giám sát, đánh giá</t>
  </si>
  <si>
    <t>I</t>
  </si>
  <si>
    <t>Sở Lao động - Thương binh và Xã hội</t>
  </si>
  <si>
    <t>Tiểu dự án 2: Truyền thông về giảm nghèo đa chiều</t>
  </si>
  <si>
    <t>Sở Thông tin và Truyền thông</t>
  </si>
  <si>
    <t>II</t>
  </si>
  <si>
    <t>Thành phố Vị Thanh</t>
  </si>
  <si>
    <t>Thành phố Ngã Bảy</t>
  </si>
  <si>
    <t>Huyện Châu Thành A</t>
  </si>
  <si>
    <t>Huyện Châu Thành</t>
  </si>
  <si>
    <t>Huyện Phụng Hiệp</t>
  </si>
  <si>
    <t>Huyện Vị Thủy</t>
  </si>
  <si>
    <t>Huyện Long Mỹ</t>
  </si>
  <si>
    <t>Thị xã Long Mỹ</t>
  </si>
  <si>
    <t>III</t>
  </si>
  <si>
    <t>IV</t>
  </si>
  <si>
    <t>V</t>
  </si>
  <si>
    <t>Tiểu dự án 1: Nâng cao năng lực thực hiện Chương trình</t>
  </si>
  <si>
    <t>Sở Kế hoạch và Đầu tư</t>
  </si>
  <si>
    <t>Sở Tài chính</t>
  </si>
  <si>
    <t>Dự án 7: Nâng cao năng lực và giám sát, đánh giá Chương trình</t>
  </si>
  <si>
    <t>STT</t>
  </si>
  <si>
    <t>Danh mục dự án</t>
  </si>
  <si>
    <t>Văn phòng Điều phối các Chương trình mục tiêu quốc gia tỉnh</t>
  </si>
  <si>
    <t>Ghi chú</t>
  </si>
  <si>
    <t>Trong đó:</t>
  </si>
  <si>
    <t>a</t>
  </si>
  <si>
    <t>Đào tạo nghề cho lao động nông thôn (nghề nông nghiệp)</t>
  </si>
  <si>
    <t>b</t>
  </si>
  <si>
    <t>Đào tạo nghề cho lao động nông thôn (nghề phi nông nghiệp)</t>
  </si>
  <si>
    <t>c</t>
  </si>
  <si>
    <t>Kiểm tra, giám sát, đánh giá, quản lý thực hiện đào tạo nghề cho lao động nông thôn</t>
  </si>
  <si>
    <t>VI</t>
  </si>
  <si>
    <t>IX</t>
  </si>
  <si>
    <t>TỔNG CỘNG</t>
  </si>
  <si>
    <t>Dự án 1: Giải quyết tình trạng thiếu đất ở, nhà ở, đất sản xuất, nước sinh hoạt</t>
  </si>
  <si>
    <t>Dự án 3: Phát triển sản xuất nông, lâm nghiệp,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</si>
  <si>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dân thiểu số và miền núi</t>
  </si>
  <si>
    <t>Dự án 4: Đầu tư cơ sở hạ tầng thiết yếu, phục vụ sản xuất, đời sống trong vùng đồng bào dân tộc thiểu số và các đơn vị sự nghiệp công của lĩnh vực dân tộc</t>
  </si>
  <si>
    <t>Tiểu dự án 1: Đầu tư cơ sở hạ tầng thiết yếu, phục vụ sản xuất, đời sống trong vùng đồng bào dân tộc thiểu số và miền núi</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</si>
  <si>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</si>
  <si>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Tiểu dự án 3: Dự án phát triển giáo dục nghề nghiệp và giải quyết việc làm cho người lao động vùng dân tộc thiểu số và miền núi</t>
  </si>
  <si>
    <t xml:space="preserve">Tiểu dự án 4: Đào tạo nâng cao năng lực cho cộng đồng và cán bộ triển khai Chương trình ở các cấp </t>
  </si>
  <si>
    <t xml:space="preserve">V </t>
  </si>
  <si>
    <t xml:space="preserve">Dự án 6: Bảo tồn, phát huy giá trị văn hóa truyền thống tốt đẹp của các dân tộc thiểu số gắn với phát triển du lịch </t>
  </si>
  <si>
    <t>Dự án 7: Chăm sóc sức khỏe nhân dân, nâng cao thể trạng, tầm vóc người dân tộc thiểu số; phòng chống suy dinh dưỡng trẻ em</t>
  </si>
  <si>
    <t xml:space="preserve">VII </t>
  </si>
  <si>
    <t xml:space="preserve">Dự án 8: Thực hiện bình đẳng giới và giải quyết những vấn đề cấp thiết đối với phụ nữ và trẻ em </t>
  </si>
  <si>
    <t xml:space="preserve">VIII </t>
  </si>
  <si>
    <t xml:space="preserve">Dự án 9: Đầu tư phát triển nhóm dân tộc thiểu số rất ít người và nhóm dân tộc còn nhiều khó khăn </t>
  </si>
  <si>
    <t xml:space="preserve">Tiểu dự án 2: Giảm thiểu tình tảo hôn và hôn nhân cận huyết thống trong vùng đồng bào dân tộc thiểu số và miền núi </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</si>
  <si>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</si>
  <si>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</si>
  <si>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 xml:space="preserve">Tiểu dự án 3: Kiểm tra, giám sát, đánh giá, đào tạo, tập huấn tổ chức thực hiện Chương trình </t>
  </si>
  <si>
    <t>Công an tỉnh</t>
  </si>
  <si>
    <t>Hội Liên hiệp Phụ nữ tỉnh</t>
  </si>
  <si>
    <t>Hội Nông dân tỉnh</t>
  </si>
  <si>
    <t>Sở Nội vụ</t>
  </si>
  <si>
    <t>Sở Tư pháp</t>
  </si>
  <si>
    <t>Sở Văn hóa, Thể thao và Du lịch</t>
  </si>
  <si>
    <t>Tỉnh đoàn</t>
  </si>
  <si>
    <t>Tiểu dự án 1: Nâng cao chất lượng, phát triển giáo dục ở nông thôn</t>
  </si>
  <si>
    <t>Dự án 2: Phát triển hạ tầng kinh tế - xã hội, cơ bản đồng bộ, hiện đại, đảm bảo kết nối nông thôn – đô thị và kết nối các vùng miền</t>
  </si>
  <si>
    <t>Dự án 3: Tiếp tục thực hiện có hiệu quả cơ cấu lại ngành nông nghiệp, phát triển kinh tế nông thôn</t>
  </si>
  <si>
    <t>Dự án 5: Nâng cao chất lượng giáo dục, y tế và chăm sóc sức khỏe của người dân nông thôn</t>
  </si>
  <si>
    <t>Dự án 6: Nâng cao chất lượng đời sống văn hóa nông thôn; bảo tồn và phát huy các giá trị văn hóa truyền thống gắn với phát triển du lịch nông thôn</t>
  </si>
  <si>
    <t>Tiểu dự án 1: Nâng cao hiệu quả hoạt động của hệ thống thiết chế văn hóa, thể thao cơ sở; Tăng cường nâng cao chất lượng hoạt động văn hóa, thể thao nông thôn, gắn với các tổ chức cộng đồng</t>
  </si>
  <si>
    <t>Dự án 7: Nâng cao chất lượng môi trường; xây dựng cảnh quan nông thôn sáng – xanh – sạch – đẹp, an toàn; giữ gìn và khôi phục cảnh quan truyền thống nông thôn</t>
  </si>
  <si>
    <t>Dự án 11: Tăng cường công tác giám sát, đánh giá thực hiện chương trình; nâng cao năng lực, truyền thông xây dựng nông thôn mới; thực hiện phong trào thi đua cả nước chung sức xây dựng nông thôn mới</t>
  </si>
  <si>
    <t>Ngân sách địa phương</t>
  </si>
  <si>
    <t xml:space="preserve">Danh mục dự án </t>
  </si>
  <si>
    <t>2</t>
  </si>
  <si>
    <t>Dự án 5: Phát triển giáo dục đào tạo nâng cao chất lượng nguồn nhân lực</t>
  </si>
  <si>
    <t xml:space="preserve">KẾ HOẠCH VỐN NGÂN SÁCH NHÀ NƯỚC NĂM 2024
THỰC HIỆN CHƯƠNG TRÌNH MỤC TIÊU QUỐC GIA XÂY DỰNG NÔNG THÔN MỚI </t>
  </si>
  <si>
    <t>Ngân sách  huyện đối ứng</t>
  </si>
  <si>
    <t>Ngân sách Trung ương</t>
  </si>
  <si>
    <t>Đơn vị tính: Triệu đồng</t>
  </si>
  <si>
    <t xml:space="preserve">Tiểu dự án 1: Nâng cao chất lượng và hiệu quả công tác kiểm tra, giám sát, đánh giá kết quả thực hiện chương trình; xây dựng hệ thống giám sát, đánh giá; nhân rộng mô hình giám sát an ninh hiện đại và giám sát của cộng đồng </t>
  </si>
  <si>
    <t>Tiểu dự án 9: Tăng cường hỗ trợ cho hệ thống thông tin và truyền thông cơ sở</t>
  </si>
  <si>
    <t>Tiểu dự án 11: Phát triển các mô hình xử lý nước thải sinh hoạt quy mô hộ gia đình, cấp thôn</t>
  </si>
  <si>
    <t>Tiểu dự án 4: Triển khai chương trình mỗi xã một sản phẩm (OCOP) gắn với lợi thế vùng miền; Phát triển tiểu thủ công nghiệp, ngành nghề và dịch vụ nông thôn, bảo tồn và phát huy các làng nghề truyền thống ở nông thôn; Đẩy mạnh sản xuất, chế biến muối theo chuỗi giá trị</t>
  </si>
  <si>
    <t>Tiểu dự án 8: Thực hiện hiệu quả chương trình phát triển du lịch nông thôn trong xây dựng nông thôn mới giai đoạn 2021-2025 gắn với bảo tồn và phát huy các giá trị văn hóa truyền thống theo hướng bền vững, bao trùm và đa giá trị</t>
  </si>
  <si>
    <t>Tiểu dự án 9: Tiếp tục nâng cao chất lượng đào tạo nghề cho lao động nông thôn, gắn với nhu cầu của thị trường; hỗ trợ thúc đẩy và phát triển các mô hình khởi nghiệp, sáng tạo ở nông thôn</t>
  </si>
  <si>
    <t>Tổng cộng</t>
  </si>
  <si>
    <t>Nội dung</t>
  </si>
  <si>
    <t>Chương trình MTQG giảm nghèo bền vững</t>
  </si>
  <si>
    <t>Chương trình MTQG Nông thôn mới</t>
  </si>
  <si>
    <t>Tổng</t>
  </si>
  <si>
    <t>TW</t>
  </si>
  <si>
    <t>ĐƯ ĐP (Tỉnh)</t>
  </si>
  <si>
    <t>ĐƯ ĐP (Huyện)</t>
  </si>
  <si>
    <t>Sở Nông nghiệp và Phát triển nông thôn (bao gồm trực thuộc)</t>
  </si>
  <si>
    <t>Sở Y tế (bao gồm đơn vị trực thuộc)</t>
  </si>
  <si>
    <t>Liên Minh hợp tác xã tỉnh</t>
  </si>
  <si>
    <t>Ban Dân tộc tỉnh</t>
  </si>
  <si>
    <t>Sở Công thương</t>
  </si>
  <si>
    <t>Sở Giáo dục và Đào tạo</t>
  </si>
  <si>
    <t>Trường Chính trị</t>
  </si>
  <si>
    <t>Tiểu dự án 2: Bồi dưỡng kiến thức dân tộc; đào tạo dự bị đại học, đại học và sau đại học đáp ứng nhu cầu nhân lực cho vùng đồng bào dân tộc thiểu số và miền núi</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</si>
  <si>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</si>
  <si>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Nguồn TW</t>
  </si>
  <si>
    <t xml:space="preserve">Nguồn Tỉnh đối ứng </t>
  </si>
  <si>
    <t xml:space="preserve">Ngân sách Tỉnh đối ứng  </t>
  </si>
  <si>
    <t>Năm 2023 mang sang 2024</t>
  </si>
  <si>
    <t>Giải ngân vốn năm 2024 (Vốn 2023 mang sang 2024)</t>
  </si>
  <si>
    <t>Kế hoạch vốn năm 2024</t>
  </si>
  <si>
    <t>Giải ngân vốn năm 2024 (Vốn 2024)</t>
  </si>
  <si>
    <t xml:space="preserve">Số vốn còn lại năm 2023 mang sang 2024 </t>
  </si>
  <si>
    <t>Số vốn còn lại năm 2024</t>
  </si>
  <si>
    <t>Vốn các năm trước mang sang 2024</t>
  </si>
  <si>
    <t>Giải ngân vốn năm 2024 (Vốn các năm trước mang sang 2024)</t>
  </si>
  <si>
    <t xml:space="preserve">Phụ lục số 1
KẾ HOẠCH VỐN NGÂN SÁCH NHÀ NƯỚC NĂM 2024 THỰC HIỆN CHƯƠNG TRÌNH  MỤC TIÊU QUỐC GIA PHÁT TRIỂN KINH TẾ - XÃ HỘI VÙNG ĐỒNG BÀO DÂN TỘC THIỂU SỐ VÀ MIỀN NÚI </t>
  </si>
  <si>
    <t>Phụ lục số 3</t>
  </si>
  <si>
    <r>
      <rPr>
        <b/>
        <sz val="13"/>
        <rFont val="Times New Roman"/>
        <family val="1"/>
      </rPr>
      <t>Tiểu dự án 1</t>
    </r>
    <r>
      <rPr>
        <sz val="13"/>
        <rFont val="Times New Roman"/>
        <family val="1"/>
      </rPr>
      <t>: Thực hiện các Đề án/Kế hoạch tổ chức phân loại, thu gom, vận chuyển chất thải rắn trên địa bàn huyện; phát triển, nhân rộng các mô hình phân loại chất thải tại nguồn phát sinh</t>
    </r>
  </si>
  <si>
    <r>
      <rPr>
        <b/>
        <sz val="13"/>
        <rFont val="Times New Roman"/>
        <family val="1"/>
      </rPr>
      <t>Tiểu dự án 3:</t>
    </r>
    <r>
      <rPr>
        <sz val="13"/>
        <rFont val="Times New Roman"/>
        <family val="1"/>
      </rPr>
      <t xml:space="preserve"> Hỗ trợ thực hiện Chương trình tăng cường bảo vệ môi trường, an toàn thực phẩm và cấp nước sạch nông thôn trong xây dựng nông thôn mới</t>
    </r>
  </si>
  <si>
    <r>
      <rPr>
        <b/>
        <sz val="12"/>
        <rFont val="Times New Roman"/>
        <family val="1"/>
      </rPr>
      <t>Tiểu dự án 2:</t>
    </r>
    <r>
      <rPr>
        <sz val="12"/>
        <rFont val="Times New Roman"/>
        <family val="1"/>
      </rPr>
      <t xml:space="preserve"> Thu gom, tái chế, sử dụng các loại chất thải theo nguyên lý tuần hoàn; tăng cường công tác quản lý chất thải nhựa trong hoạt động sản xuất nông, lâm, ngư nghiệp ở việt nam; xây dựng cộng đồng dân cư không rác thải nhựa</t>
    </r>
  </si>
  <si>
    <t xml:space="preserve">A </t>
  </si>
  <si>
    <t>Vống sự nghiệp</t>
  </si>
  <si>
    <t>VII</t>
  </si>
  <si>
    <t>Dự án 10: Duy tu, bảo dưỡng và vận hành các công trình đầu tư sau khi đã hoàn thành đưa vào sử dụng</t>
  </si>
  <si>
    <t>B</t>
  </si>
  <si>
    <t>Vốn đầu tư công</t>
  </si>
  <si>
    <t>Trường tiểu học Hiệp Hưng 1</t>
  </si>
  <si>
    <t>Trung tâm văn hóa - thể thao xã Hiệp Hưng</t>
  </si>
  <si>
    <t>Trường TH Phương Phú 1</t>
  </si>
  <si>
    <t>Tuyến đường Sậy Niếu, ấp Lái Hiếu, xã Hiệp Hưng</t>
  </si>
  <si>
    <t>Trường Mẫu giáo Thạnh Hòa</t>
  </si>
  <si>
    <t>Nhà văn hóa ấp Nhất A</t>
  </si>
  <si>
    <t>Nhà văn hóa ấp Tầm Vu 3</t>
  </si>
  <si>
    <r>
      <t>T</t>
    </r>
    <r>
      <rPr>
        <b/>
        <sz val="12"/>
        <rFont val="Times New Roman"/>
        <family val="1"/>
      </rPr>
      <t xml:space="preserve">iểu dự án 6: </t>
    </r>
    <r>
      <rPr>
        <sz val="12"/>
        <rFont val="Times New Roman"/>
        <family val="1"/>
      </rPr>
      <t>Tăng cường quản lý an toàn thực phẩm tại các cơ sở, hộ gia đình sản xuất, kinh doanh thực phẩm; đảm bảo vệ sinh môi trường tại các cơ sở chăn nuôi, nuôi trồng thủy sản; cải thiện vệ sinh hộ gia đình</t>
    </r>
  </si>
  <si>
    <t>Địa phương</t>
  </si>
  <si>
    <t>Tổng hợp 02 chương trình MTQG</t>
  </si>
  <si>
    <t>Nguồn năm 2023 mang sang năm 2024</t>
  </si>
  <si>
    <t>Nguồn năm 2024</t>
  </si>
  <si>
    <t>Giải ngân Kế hoạch vốn năm 2024</t>
  </si>
  <si>
    <t>Tổng hợp 02 chương 
trình MTQG</t>
  </si>
  <si>
    <t xml:space="preserve">Nguồn các năm
 trước mang sang 2024 </t>
  </si>
  <si>
    <t>Phụ lục 1</t>
  </si>
  <si>
    <t>Tiểu dự án 2: xây dựng và phát triển hiệu quả các vùng nguyên liệu tập trung, cơ giới hóa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t>
  </si>
  <si>
    <t>Dự án 4: Nâng cao chất lượng đời sống văn hóa nông thôn; bảo tồn và phát huy các giá trị văn hóa truyền thống gắn với phát triển du lịch nông thôn.</t>
  </si>
  <si>
    <t>Tiểu dự án 1: Nâng cao chất lượng và hiệu quả công tác kiểm tra giám sát, đánh giá kết quả thực hiện chương trình; xây dựng hệ thống giám sát, đánh giá; nhân rộng mô hình giám sát an ninh hiện đại và giám sát của cộng đồng</t>
  </si>
  <si>
    <t>VIII</t>
  </si>
  <si>
    <t>TỔNG HỢP KINH PHÍ PHÂN BỔ THỰC HIỆN CÁC CHƯƠNG TRÌNH MỤC TIÊU QUỐC GIA NĂM 2024 
(VỐN SỰ NGHIỆP)</t>
  </si>
  <si>
    <t>Tiểu dự án 1: Nâng cao hiệu quả hoạt động của hệ thống thiết chế văn hóa, thể thao cơ sở</t>
  </si>
  <si>
    <t>Ước 
giải ngân đến 30/11/2024</t>
  </si>
  <si>
    <t>Tỷ lệ 
giải ngân đến 30/11/2024</t>
  </si>
  <si>
    <t>Tỷ lệ ước
 giải ngân</t>
  </si>
  <si>
    <t xml:space="preserve">Chia theo nguồn vốn </t>
  </si>
  <si>
    <t xml:space="preserve">Kế hoạch vốn đã giao </t>
  </si>
  <si>
    <t>Tăng</t>
  </si>
  <si>
    <t>Giảm</t>
  </si>
  <si>
    <t>Chia theo năm</t>
  </si>
  <si>
    <t xml:space="preserve">Kế hoạch vốn sau điều chỉnh </t>
  </si>
  <si>
    <t>ĐVT: triệu đồng</t>
  </si>
  <si>
    <t>Phụ lục số III B</t>
  </si>
  <si>
    <t xml:space="preserve">KẾ HOẠCH ĐIỀU CHỈNH VỐN NGÂN SÁCH NHÀ NƯỚC NĂM 2024
THỰC HIỆN CHƯƠNG TRÌNH MỤC TIÊU QUỐC GIA XÂY DỰNG NÔNG THÔN MỚI </t>
  </si>
  <si>
    <t>Kế hoạch vốn giao</t>
  </si>
  <si>
    <t>Giao theo nguồn vốn</t>
  </si>
  <si>
    <t>Kế hoạch điều chỉnh</t>
  </si>
  <si>
    <t xml:space="preserve">Phụ lục số III A
KẾ HOẠCH VỐN ĐIỀU CHỈNH NGÂN SÁCH NHÀ NƯỚC NĂM 2024
THỰC HIỆN CHƯƠNG TRÌNH MỤC TIÊU QUỐC GIA GIẢM NGHÈO BỀN VỮNG </t>
  </si>
  <si>
    <t>(Kèm theo Tờ trình số 330/TTr-UBND ngày 01 tháng 11 năm 2024 của UBND huyện Phụng Hiệp)</t>
  </si>
  <si>
    <t>Dự án 11: Tăng cường công tác giám sát, đánh giá thực hiện chương trình; nâng cao năng lực, truyền thông xây dựng nông thôn mới; thực hiện phong trào thi đua cả nước chung sức xây dựng nông thôn mới  (Theo Quyết định 263/QĐ-TTg)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</si>
</sst>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 _$_-;\-* #,##0\ _$_-;_-* &quot;-&quot;\ _$_-;_-@_-"/>
    <numFmt numFmtId="165" formatCode="_-* #,##0.0\ _$_-;\-* #,##0.0\ _$_-;_-* &quot;-&quot;\ _$_-;_-@_-"/>
    <numFmt numFmtId="166" formatCode="#,##0.000"/>
    <numFmt numFmtId="167" formatCode="#,##0.000_);\(#,##0.000\)"/>
  </numFmts>
  <fonts count="27" x14ac:knownFonts="1">
    <font>
      <sz val="11"/>
      <color theme="1"/>
      <name val="Calibri"/>
      <family val="2"/>
      <scheme val="minor"/>
    </font>
    <font>
      <b/>
      <sz val="13"/>
      <name val="Times New Roman"/>
      <family val="1"/>
    </font>
    <font>
      <sz val="13"/>
      <name val="Times New Roman"/>
      <family val="1"/>
    </font>
    <font>
      <i/>
      <sz val="13"/>
      <name val="Times New Roman"/>
      <family val="1"/>
    </font>
    <font>
      <sz val="11"/>
      <color theme="1"/>
      <name val="Calibri"/>
      <family val="2"/>
      <scheme val="minor"/>
    </font>
    <font>
      <sz val="12"/>
      <name val="Times New Roman"/>
      <family val="1"/>
    </font>
    <font>
      <i/>
      <sz val="10"/>
      <name val="Times New Roman"/>
      <family val="1"/>
    </font>
    <font>
      <b/>
      <sz val="14"/>
      <name val="Times New Roman"/>
      <family val="1"/>
    </font>
    <font>
      <i/>
      <sz val="12"/>
      <name val="Times New Roman"/>
      <family val="1"/>
    </font>
    <font>
      <b/>
      <sz val="12"/>
      <name val="Times New Roman"/>
      <family val="1"/>
    </font>
    <font>
      <b/>
      <i/>
      <sz val="12"/>
      <name val="Times New Roman"/>
      <family val="1"/>
    </font>
    <font>
      <b/>
      <sz val="12"/>
      <color rgb="FF0000CC"/>
      <name val="Times New Roman"/>
      <family val="1"/>
    </font>
    <font>
      <sz val="11"/>
      <color theme="1"/>
      <name val="Times New Roman"/>
      <family val="1"/>
    </font>
    <font>
      <b/>
      <sz val="11"/>
      <color theme="1"/>
      <name val="Times New Roman"/>
      <family val="1"/>
    </font>
    <font>
      <sz val="11"/>
      <color rgb="FF0070C0"/>
      <name val="Times New Roman"/>
      <family val="1"/>
    </font>
    <font>
      <sz val="11"/>
      <color rgb="FFFF0000"/>
      <name val="Times New Roman"/>
      <family val="1"/>
    </font>
    <font>
      <sz val="11"/>
      <name val="Times New Roman"/>
      <family val="1"/>
    </font>
    <font>
      <sz val="12"/>
      <color theme="1"/>
      <name val="Calibri"/>
      <family val="2"/>
      <scheme val="minor"/>
    </font>
    <font>
      <sz val="11"/>
      <color rgb="FF000000"/>
      <name val="Calibri"/>
      <family val="2"/>
      <scheme val="minor"/>
    </font>
    <font>
      <i/>
      <sz val="11"/>
      <color theme="1"/>
      <name val="Times New Roman"/>
      <family val="1"/>
    </font>
    <font>
      <i/>
      <sz val="9"/>
      <name val="Times New Roman"/>
      <family val="1"/>
    </font>
    <font>
      <sz val="14"/>
      <name val="Times New Roman"/>
      <family val="1"/>
    </font>
    <font>
      <b/>
      <i/>
      <sz val="10"/>
      <name val="Times New Roman"/>
      <family val="1"/>
    </font>
    <font>
      <sz val="12"/>
      <color theme="1"/>
      <name val="Times New Roman"/>
      <family val="1"/>
    </font>
    <font>
      <i/>
      <sz val="14"/>
      <name val="Times New Roman"/>
      <family val="1"/>
    </font>
    <font>
      <sz val="14"/>
      <color theme="1"/>
      <name val="Times New Roman"/>
      <family val="1"/>
    </font>
    <font>
      <b/>
      <sz val="14"/>
      <color theme="1"/>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0">
    <xf numFmtId="0" fontId="0" fillId="0" borderId="0"/>
    <xf numFmtId="164" fontId="4" fillId="0" borderId="0" applyFont="0" applyFill="0" applyBorder="0" applyAlignment="0" applyProtection="0"/>
    <xf numFmtId="0" fontId="17" fillId="0" borderId="0"/>
    <xf numFmtId="43" fontId="17" fillId="0" borderId="0" applyFont="0" applyFill="0" applyBorder="0" applyAlignment="0" applyProtection="0"/>
    <xf numFmtId="0" fontId="4" fillId="0" borderId="0"/>
    <xf numFmtId="41" fontId="17" fillId="0" borderId="0" applyFont="0" applyFill="0" applyBorder="0" applyAlignment="0" applyProtection="0"/>
    <xf numFmtId="43" fontId="18" fillId="0" borderId="0" applyFont="0" applyFill="0" applyBorder="0" applyAlignment="0" applyProtection="0"/>
    <xf numFmtId="0" fontId="18" fillId="0" borderId="0" applyAlignment="0"/>
    <xf numFmtId="43" fontId="4" fillId="0" borderId="0" applyFont="0" applyFill="0" applyBorder="0" applyAlignment="0" applyProtection="0"/>
    <xf numFmtId="0" fontId="17" fillId="0" borderId="0"/>
  </cellStyleXfs>
  <cellXfs count="183">
    <xf numFmtId="0" fontId="0" fillId="0" borderId="0" xfId="0"/>
    <xf numFmtId="0" fontId="12"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8" fillId="0" borderId="1" xfId="0" applyFont="1" applyBorder="1" applyAlignment="1">
      <alignment horizontal="center" vertical="center"/>
    </xf>
    <xf numFmtId="0" fontId="19" fillId="0" borderId="0" xfId="0" applyFont="1" applyAlignment="1">
      <alignment vertical="center"/>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165" fontId="5" fillId="0" borderId="0" xfId="1" applyNumberFormat="1" applyFont="1" applyAlignment="1">
      <alignment horizontal="right" vertical="center"/>
    </xf>
    <xf numFmtId="165" fontId="13" fillId="0" borderId="0" xfId="0" applyNumberFormat="1" applyFont="1" applyAlignment="1">
      <alignment vertical="center"/>
    </xf>
    <xf numFmtId="0" fontId="9" fillId="0" borderId="1" xfId="0" applyFont="1" applyBorder="1" applyAlignment="1">
      <alignment horizontal="center" vertical="center" wrapText="1"/>
    </xf>
    <xf numFmtId="0" fontId="5" fillId="0" borderId="0" xfId="0" applyFont="1" applyAlignment="1">
      <alignment horizontal="center" vertical="top"/>
    </xf>
    <xf numFmtId="0" fontId="5" fillId="0" borderId="0" xfId="0" applyFont="1" applyAlignment="1">
      <alignment horizontal="left" vertical="top" wrapText="1"/>
    </xf>
    <xf numFmtId="0" fontId="6" fillId="0" borderId="0" xfId="0" applyFont="1" applyAlignment="1">
      <alignment vertical="top" wrapText="1"/>
    </xf>
    <xf numFmtId="0" fontId="5" fillId="0" borderId="0" xfId="0" applyFont="1" applyAlignment="1">
      <alignment vertical="top"/>
    </xf>
    <xf numFmtId="164" fontId="5" fillId="0" borderId="0" xfId="1" applyFont="1" applyFill="1" applyAlignment="1">
      <alignment vertical="top"/>
    </xf>
    <xf numFmtId="0" fontId="3" fillId="0" borderId="0" xfId="0" applyFont="1" applyAlignment="1">
      <alignment vertical="top"/>
    </xf>
    <xf numFmtId="0" fontId="9" fillId="0" borderId="0" xfId="0" applyFont="1" applyAlignment="1">
      <alignment horizontal="center" vertical="center" wrapText="1"/>
    </xf>
    <xf numFmtId="164" fontId="20" fillId="0" borderId="1" xfId="1" applyFont="1" applyFill="1" applyBorder="1" applyAlignment="1">
      <alignment vertical="center" wrapText="1"/>
    </xf>
    <xf numFmtId="164" fontId="20" fillId="0" borderId="0" xfId="1" applyFont="1" applyFill="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164" fontId="13" fillId="0" borderId="0" xfId="0" applyNumberFormat="1" applyFont="1" applyAlignment="1">
      <alignment horizontal="center" vertical="center"/>
    </xf>
    <xf numFmtId="164" fontId="9" fillId="0" borderId="1" xfId="1" applyFont="1" applyBorder="1" applyAlignment="1">
      <alignment horizontal="center" vertical="center"/>
    </xf>
    <xf numFmtId="164" fontId="5" fillId="0" borderId="1" xfId="1" applyFont="1" applyBorder="1" applyAlignment="1">
      <alignment horizontal="center" vertical="center"/>
    </xf>
    <xf numFmtId="164" fontId="20" fillId="0" borderId="1" xfId="1" quotePrefix="1" applyFont="1" applyFill="1" applyBorder="1" applyAlignment="1">
      <alignment vertical="center" wrapText="1"/>
    </xf>
    <xf numFmtId="164" fontId="10"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1" applyNumberFormat="1" applyFont="1" applyBorder="1" applyAlignment="1">
      <alignment horizontal="center" vertical="center" wrapText="1"/>
    </xf>
    <xf numFmtId="164" fontId="20" fillId="0" borderId="1" xfId="1" quotePrefix="1" applyFont="1" applyFill="1" applyBorder="1" applyAlignment="1">
      <alignment horizontal="center" vertical="center" wrapText="1"/>
    </xf>
    <xf numFmtId="166" fontId="5" fillId="0" borderId="1" xfId="1" applyNumberFormat="1" applyFont="1" applyFill="1" applyBorder="1" applyAlignment="1">
      <alignment horizontal="right" vertical="center"/>
    </xf>
    <xf numFmtId="0" fontId="2" fillId="0" borderId="1" xfId="0" applyFont="1" applyBorder="1" applyAlignment="1">
      <alignment horizontal="justify" vertical="center" wrapText="1"/>
    </xf>
    <xf numFmtId="167" fontId="9" fillId="0" borderId="0" xfId="0" applyNumberFormat="1" applyFont="1" applyAlignment="1">
      <alignment horizontal="center" vertical="center"/>
    </xf>
    <xf numFmtId="167" fontId="11" fillId="0" borderId="0" xfId="0" applyNumberFormat="1" applyFont="1" applyAlignment="1">
      <alignment vertical="center"/>
    </xf>
    <xf numFmtId="167" fontId="9" fillId="0" borderId="0" xfId="0" applyNumberFormat="1" applyFont="1" applyAlignment="1">
      <alignment vertical="center"/>
    </xf>
    <xf numFmtId="0" fontId="1" fillId="0" borderId="1" xfId="0" applyFont="1" applyBorder="1" applyAlignment="1">
      <alignment horizontal="justify" vertical="center" wrapText="1"/>
    </xf>
    <xf numFmtId="0" fontId="5" fillId="0" borderId="1" xfId="0" applyFont="1" applyBorder="1" applyAlignment="1">
      <alignment horizontal="center" vertical="top"/>
    </xf>
    <xf numFmtId="0" fontId="9" fillId="0" borderId="1" xfId="0" applyFont="1" applyBorder="1" applyAlignment="1">
      <alignment horizontal="center" vertical="top"/>
    </xf>
    <xf numFmtId="0" fontId="9" fillId="0" borderId="1" xfId="0" applyFont="1" applyBorder="1" applyAlignment="1">
      <alignment horizontal="left" vertical="top" wrapText="1"/>
    </xf>
    <xf numFmtId="0" fontId="21" fillId="0" borderId="1" xfId="2" applyFont="1" applyBorder="1" applyAlignment="1">
      <alignment vertical="center" wrapText="1"/>
    </xf>
    <xf numFmtId="0" fontId="21" fillId="0" borderId="1" xfId="4" applyFont="1" applyBorder="1" applyAlignment="1">
      <alignment vertical="center" wrapText="1"/>
    </xf>
    <xf numFmtId="0" fontId="21" fillId="0" borderId="1" xfId="2" applyFont="1" applyBorder="1" applyAlignment="1">
      <alignment vertical="center"/>
    </xf>
    <xf numFmtId="0" fontId="21" fillId="0" borderId="1" xfId="2" quotePrefix="1" applyFont="1" applyBorder="1" applyAlignment="1">
      <alignment vertical="center" wrapText="1"/>
    </xf>
    <xf numFmtId="0" fontId="5" fillId="0" borderId="1" xfId="9" applyFont="1" applyBorder="1" applyAlignment="1">
      <alignment vertical="center" wrapText="1"/>
    </xf>
    <xf numFmtId="166" fontId="9" fillId="0" borderId="1" xfId="1" applyNumberFormat="1" applyFont="1" applyFill="1" applyBorder="1" applyAlignment="1">
      <alignment horizontal="right" vertical="center"/>
    </xf>
    <xf numFmtId="166" fontId="6" fillId="0" borderId="1" xfId="0" applyNumberFormat="1" applyFont="1" applyBorder="1" applyAlignment="1">
      <alignment horizontal="center" vertical="center" wrapText="1"/>
    </xf>
    <xf numFmtId="166" fontId="9" fillId="0" borderId="1" xfId="0" applyNumberFormat="1" applyFont="1" applyBorder="1" applyAlignment="1">
      <alignment vertical="center"/>
    </xf>
    <xf numFmtId="166" fontId="6" fillId="0" borderId="1" xfId="0" applyNumberFormat="1" applyFont="1" applyBorder="1" applyAlignment="1">
      <alignment vertical="center" wrapText="1"/>
    </xf>
    <xf numFmtId="166" fontId="6" fillId="0" borderId="1" xfId="0" applyNumberFormat="1" applyFont="1" applyBorder="1" applyAlignment="1">
      <alignment horizontal="left" vertical="center" wrapText="1"/>
    </xf>
    <xf numFmtId="166" fontId="5" fillId="2" borderId="1" xfId="1" applyNumberFormat="1" applyFont="1" applyFill="1" applyBorder="1" applyAlignment="1">
      <alignment horizontal="right" vertical="center"/>
    </xf>
    <xf numFmtId="166" fontId="5" fillId="0" borderId="1" xfId="0" applyNumberFormat="1" applyFont="1" applyBorder="1" applyAlignment="1">
      <alignment vertical="center"/>
    </xf>
    <xf numFmtId="166" fontId="8" fillId="0" borderId="1" xfId="1" applyNumberFormat="1" applyFont="1" applyFill="1" applyBorder="1" applyAlignment="1">
      <alignment vertical="center"/>
    </xf>
    <xf numFmtId="166" fontId="1" fillId="0" borderId="1" xfId="8" applyNumberFormat="1" applyFont="1" applyFill="1" applyBorder="1" applyAlignment="1">
      <alignment vertical="center"/>
    </xf>
    <xf numFmtId="166" fontId="9" fillId="0" borderId="1" xfId="1" applyNumberFormat="1" applyFont="1" applyFill="1" applyBorder="1" applyAlignment="1">
      <alignment vertical="center"/>
    </xf>
    <xf numFmtId="166" fontId="5" fillId="0" borderId="1" xfId="1" applyNumberFormat="1" applyFont="1" applyFill="1" applyBorder="1" applyAlignment="1">
      <alignment vertical="top"/>
    </xf>
    <xf numFmtId="166" fontId="9" fillId="0" borderId="1" xfId="1" applyNumberFormat="1" applyFont="1" applyFill="1" applyBorder="1" applyAlignment="1">
      <alignment vertical="top"/>
    </xf>
    <xf numFmtId="166" fontId="9" fillId="0" borderId="1" xfId="1" applyNumberFormat="1" applyFont="1" applyFill="1" applyBorder="1" applyAlignment="1">
      <alignment horizontal="right" vertical="top"/>
    </xf>
    <xf numFmtId="166" fontId="22" fillId="0" borderId="1" xfId="0" applyNumberFormat="1" applyFont="1" applyBorder="1" applyAlignment="1">
      <alignment vertical="top" wrapText="1"/>
    </xf>
    <xf numFmtId="166" fontId="6" fillId="0" borderId="1" xfId="0" applyNumberFormat="1" applyFont="1" applyBorder="1" applyAlignment="1">
      <alignment vertical="top" wrapText="1"/>
    </xf>
    <xf numFmtId="166" fontId="5" fillId="0" borderId="1" xfId="1" applyNumberFormat="1" applyFont="1" applyFill="1" applyBorder="1" applyAlignment="1">
      <alignment horizontal="center" vertical="top"/>
    </xf>
    <xf numFmtId="166" fontId="5" fillId="0" borderId="1" xfId="7" applyNumberFormat="1" applyFont="1" applyBorder="1" applyAlignment="1">
      <alignment horizontal="right" vertical="center" wrapText="1"/>
    </xf>
    <xf numFmtId="167" fontId="9" fillId="0" borderId="0" xfId="0" applyNumberFormat="1" applyFont="1" applyAlignment="1">
      <alignment horizontal="center" vertical="center" wrapText="1"/>
    </xf>
    <xf numFmtId="166" fontId="9" fillId="0" borderId="0" xfId="0" applyNumberFormat="1" applyFont="1" applyAlignment="1">
      <alignment horizontal="center" vertical="center" wrapText="1"/>
    </xf>
    <xf numFmtId="167" fontId="9" fillId="0" borderId="0" xfId="0" applyNumberFormat="1" applyFont="1" applyAlignment="1">
      <alignment horizontal="right" vertical="center"/>
    </xf>
    <xf numFmtId="166" fontId="9" fillId="0" borderId="0" xfId="0" applyNumberFormat="1" applyFont="1" applyAlignment="1">
      <alignment vertical="center"/>
    </xf>
    <xf numFmtId="3" fontId="9" fillId="0" borderId="1" xfId="8" applyNumberFormat="1" applyFont="1" applyFill="1" applyBorder="1" applyAlignment="1">
      <alignment horizontal="right" vertical="center"/>
    </xf>
    <xf numFmtId="3" fontId="5" fillId="0" borderId="1" xfId="1" applyNumberFormat="1" applyFont="1" applyFill="1" applyBorder="1" applyAlignment="1">
      <alignment horizontal="right" vertical="center"/>
    </xf>
    <xf numFmtId="3" fontId="5" fillId="0" borderId="1" xfId="8" applyNumberFormat="1" applyFont="1" applyFill="1" applyBorder="1" applyAlignment="1">
      <alignment horizontal="right" vertical="center"/>
    </xf>
    <xf numFmtId="4" fontId="7" fillId="0" borderId="1" xfId="8" applyNumberFormat="1" applyFont="1" applyFill="1" applyBorder="1" applyAlignment="1">
      <alignment horizontal="right" vertical="center"/>
    </xf>
    <xf numFmtId="4" fontId="21" fillId="0" borderId="1" xfId="8" applyNumberFormat="1" applyFont="1" applyFill="1" applyBorder="1" applyAlignment="1">
      <alignment horizontal="right" vertical="center"/>
    </xf>
    <xf numFmtId="0" fontId="21" fillId="0" borderId="0" xfId="0" applyFont="1" applyAlignment="1">
      <alignment horizontal="center"/>
    </xf>
    <xf numFmtId="0" fontId="21" fillId="0" borderId="0" xfId="0" applyFont="1"/>
    <xf numFmtId="0" fontId="25" fillId="0" borderId="0" xfId="0" applyFont="1"/>
    <xf numFmtId="0" fontId="7"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justify" vertical="center"/>
    </xf>
    <xf numFmtId="3" fontId="5" fillId="0" borderId="1" xfId="0" applyNumberFormat="1" applyFont="1" applyBorder="1" applyAlignment="1">
      <alignment horizontal="right" vertical="center"/>
    </xf>
    <xf numFmtId="0" fontId="21" fillId="0" borderId="1" xfId="0" applyFont="1" applyBorder="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3" fontId="25" fillId="0" borderId="1" xfId="0" applyNumberFormat="1" applyFont="1" applyBorder="1" applyAlignment="1">
      <alignment vertical="center"/>
    </xf>
    <xf numFmtId="3" fontId="23" fillId="0" borderId="1" xfId="0" applyNumberFormat="1" applyFont="1" applyBorder="1" applyAlignment="1">
      <alignment horizontal="right" vertical="center"/>
    </xf>
    <xf numFmtId="3" fontId="23" fillId="0" borderId="1" xfId="0" applyNumberFormat="1" applyFont="1" applyBorder="1" applyAlignment="1">
      <alignment horizontal="right"/>
    </xf>
    <xf numFmtId="0" fontId="25" fillId="0" borderId="1" xfId="0" applyFont="1" applyBorder="1" applyAlignment="1">
      <alignment horizontal="center"/>
    </xf>
    <xf numFmtId="3" fontId="25" fillId="0" borderId="0" xfId="0" applyNumberFormat="1" applyFont="1"/>
    <xf numFmtId="166" fontId="9" fillId="0" borderId="1" xfId="1" applyNumberFormat="1" applyFont="1" applyFill="1" applyBorder="1" applyAlignment="1">
      <alignment horizontal="right" vertical="center" wrapText="1"/>
    </xf>
    <xf numFmtId="166" fontId="5" fillId="0" borderId="1" xfId="1" applyNumberFormat="1" applyFont="1" applyFill="1" applyBorder="1" applyAlignment="1">
      <alignment horizontal="right" vertical="center" wrapText="1"/>
    </xf>
    <xf numFmtId="4" fontId="25" fillId="0" borderId="0" xfId="0" applyNumberFormat="1" applyFont="1"/>
    <xf numFmtId="2" fontId="25" fillId="0" borderId="0" xfId="0" applyNumberFormat="1" applyFont="1"/>
    <xf numFmtId="164" fontId="5" fillId="0" borderId="1" xfId="1" applyFont="1" applyFill="1" applyBorder="1" applyAlignment="1">
      <alignment horizontal="right" vertical="center" wrapText="1"/>
    </xf>
    <xf numFmtId="3" fontId="9" fillId="0" borderId="1" xfId="1" applyNumberFormat="1" applyFont="1" applyFill="1" applyBorder="1" applyAlignment="1">
      <alignment vertical="center"/>
    </xf>
    <xf numFmtId="3" fontId="26" fillId="0" borderId="1" xfId="0" applyNumberFormat="1" applyFont="1" applyBorder="1"/>
    <xf numFmtId="3" fontId="25" fillId="0" borderId="1" xfId="0" applyNumberFormat="1" applyFont="1" applyBorder="1"/>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xf>
    <xf numFmtId="0" fontId="5" fillId="0" borderId="1" xfId="0" applyFont="1" applyBorder="1" applyAlignment="1">
      <alignment vertical="center"/>
    </xf>
    <xf numFmtId="166" fontId="9" fillId="0" borderId="1" xfId="0" applyNumberFormat="1" applyFont="1" applyBorder="1" applyAlignment="1">
      <alignment horizontal="right" vertical="center"/>
    </xf>
    <xf numFmtId="166" fontId="2" fillId="0" borderId="1" xfId="0" applyNumberFormat="1" applyFont="1" applyBorder="1" applyAlignment="1">
      <alignment vertical="center"/>
    </xf>
    <xf numFmtId="164" fontId="2" fillId="0" borderId="0" xfId="1" applyFont="1" applyFill="1" applyBorder="1" applyAlignment="1">
      <alignment vertical="center"/>
    </xf>
    <xf numFmtId="167" fontId="2" fillId="0" borderId="0" xfId="1" applyNumberFormat="1" applyFont="1" applyFill="1" applyBorder="1" applyAlignment="1">
      <alignment vertical="center"/>
    </xf>
    <xf numFmtId="0" fontId="9" fillId="0" borderId="1" xfId="0" applyFont="1" applyBorder="1" applyAlignment="1">
      <alignment vertical="center"/>
    </xf>
    <xf numFmtId="166" fontId="5" fillId="0" borderId="1" xfId="0" applyNumberFormat="1" applyFont="1" applyBorder="1" applyAlignment="1">
      <alignment horizontal="right" vertical="center"/>
    </xf>
    <xf numFmtId="166" fontId="9" fillId="0" borderId="1" xfId="0" applyNumberFormat="1" applyFont="1" applyBorder="1" applyAlignment="1">
      <alignment horizontal="right" vertical="center" wrapText="1"/>
    </xf>
    <xf numFmtId="166" fontId="5" fillId="0" borderId="1" xfId="0" applyNumberFormat="1" applyFont="1" applyBorder="1" applyAlignment="1">
      <alignment horizontal="right" vertical="center" wrapText="1"/>
    </xf>
    <xf numFmtId="164" fontId="9" fillId="0" borderId="9" xfId="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166" fontId="5" fillId="2" borderId="1" xfId="1" applyNumberFormat="1" applyFont="1" applyFill="1" applyBorder="1" applyAlignment="1">
      <alignment horizontal="right" vertical="center" wrapText="1"/>
    </xf>
    <xf numFmtId="166" fontId="1" fillId="0" borderId="1" xfId="0" applyNumberFormat="1" applyFont="1" applyBorder="1" applyAlignment="1">
      <alignment vertical="center"/>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165" fontId="9" fillId="0" borderId="8" xfId="1" applyNumberFormat="1" applyFont="1" applyFill="1" applyBorder="1" applyAlignment="1">
      <alignment horizontal="center" vertical="center" wrapText="1"/>
    </xf>
    <xf numFmtId="165" fontId="9" fillId="0" borderId="9" xfId="1" applyNumberFormat="1" applyFont="1" applyFill="1" applyBorder="1" applyAlignment="1">
      <alignment vertical="center" wrapText="1"/>
    </xf>
    <xf numFmtId="165" fontId="9" fillId="0" borderId="7" xfId="1" applyNumberFormat="1" applyFont="1" applyFill="1" applyBorder="1" applyAlignment="1">
      <alignment vertical="center" wrapText="1"/>
    </xf>
    <xf numFmtId="165" fontId="9" fillId="0" borderId="10" xfId="1" applyNumberFormat="1" applyFont="1" applyFill="1" applyBorder="1" applyAlignment="1">
      <alignment vertical="center" wrapText="1"/>
    </xf>
    <xf numFmtId="165" fontId="9" fillId="0" borderId="12" xfId="1" applyNumberFormat="1" applyFont="1" applyFill="1" applyBorder="1" applyAlignment="1">
      <alignmen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164" fontId="9" fillId="0" borderId="1" xfId="1" applyFont="1" applyFill="1" applyBorder="1" applyAlignment="1">
      <alignment horizontal="center" vertical="center" wrapText="1"/>
    </xf>
    <xf numFmtId="164" fontId="9" fillId="0" borderId="6" xfId="1" applyFont="1" applyFill="1" applyBorder="1" applyAlignment="1">
      <alignment horizontal="center" vertical="center" wrapText="1"/>
    </xf>
    <xf numFmtId="164" fontId="9" fillId="0" borderId="3" xfId="1" applyFont="1" applyFill="1" applyBorder="1" applyAlignment="1">
      <alignment horizontal="center" vertical="center" wrapText="1"/>
    </xf>
    <xf numFmtId="0" fontId="9" fillId="0" borderId="1" xfId="0" applyFont="1" applyBorder="1" applyAlignment="1">
      <alignment horizontal="center" vertical="center" wrapText="1"/>
    </xf>
    <xf numFmtId="3" fontId="8" fillId="0" borderId="0" xfId="0" applyNumberFormat="1" applyFont="1" applyAlignment="1">
      <alignment horizontal="right" vertical="center"/>
    </xf>
    <xf numFmtId="0" fontId="9" fillId="0" borderId="0" xfId="0" applyFont="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165" fontId="9" fillId="0" borderId="2" xfId="1" applyNumberFormat="1" applyFont="1" applyBorder="1" applyAlignment="1">
      <alignment horizontal="center" vertical="center" wrapText="1"/>
    </xf>
    <xf numFmtId="165" fontId="9" fillId="0" borderId="6" xfId="1" applyNumberFormat="1" applyFont="1" applyBorder="1" applyAlignment="1">
      <alignment horizontal="center" vertical="center" wrapText="1"/>
    </xf>
    <xf numFmtId="165" fontId="9" fillId="0" borderId="3" xfId="1"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0" xfId="0" applyFont="1" applyAlignment="1">
      <alignment horizontal="center" vertical="top"/>
    </xf>
    <xf numFmtId="164" fontId="9" fillId="0" borderId="1" xfId="1" applyFont="1" applyFill="1" applyBorder="1" applyAlignment="1">
      <alignment horizontal="center" vertical="center" wrapText="1"/>
    </xf>
    <xf numFmtId="0" fontId="8" fillId="0" borderId="0" xfId="0" applyFont="1" applyAlignment="1">
      <alignment horizontal="right" vertical="top"/>
    </xf>
    <xf numFmtId="164" fontId="10" fillId="0" borderId="4" xfId="1" applyFont="1" applyFill="1" applyBorder="1" applyAlignment="1">
      <alignment horizontal="center" vertical="center" wrapText="1"/>
    </xf>
    <xf numFmtId="164" fontId="10" fillId="0" borderId="5" xfId="1" applyFont="1" applyFill="1" applyBorder="1" applyAlignment="1">
      <alignment horizontal="center" vertical="center" wrapText="1"/>
    </xf>
    <xf numFmtId="0" fontId="7" fillId="0" borderId="0" xfId="0" applyFont="1" applyAlignment="1">
      <alignment horizontal="center" vertical="top" wrapText="1"/>
    </xf>
    <xf numFmtId="164" fontId="10" fillId="0" borderId="2" xfId="1" applyFont="1" applyFill="1" applyBorder="1" applyAlignment="1">
      <alignment horizontal="center" vertical="center" wrapText="1"/>
    </xf>
    <xf numFmtId="164" fontId="10" fillId="0" borderId="3" xfId="1" applyFont="1" applyFill="1" applyBorder="1" applyAlignment="1">
      <alignment horizontal="center" vertical="center" wrapText="1"/>
    </xf>
    <xf numFmtId="164" fontId="9" fillId="0" borderId="2" xfId="1" applyFont="1" applyFill="1" applyBorder="1" applyAlignment="1">
      <alignment horizontal="center" vertical="center" wrapText="1"/>
    </xf>
    <xf numFmtId="164" fontId="9" fillId="0" borderId="6" xfId="1" applyFont="1" applyFill="1" applyBorder="1" applyAlignment="1">
      <alignment horizontal="center" vertical="center" wrapText="1"/>
    </xf>
    <xf numFmtId="164" fontId="9" fillId="0" borderId="3" xfId="1" applyFont="1" applyFill="1" applyBorder="1" applyAlignment="1">
      <alignment horizontal="center" vertical="center" wrapText="1"/>
    </xf>
    <xf numFmtId="0" fontId="7" fillId="0" borderId="0" xfId="0" applyFont="1" applyAlignment="1">
      <alignment horizontal="center" wrapText="1"/>
    </xf>
    <xf numFmtId="0" fontId="24" fillId="0" borderId="0" xfId="0" applyFont="1" applyAlignment="1">
      <alignment horizontal="center" wrapText="1"/>
    </xf>
    <xf numFmtId="0" fontId="7" fillId="0" borderId="0" xfId="0" applyFont="1" applyAlignment="1">
      <alignment horizontal="center"/>
    </xf>
    <xf numFmtId="0" fontId="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xf>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1" xfId="0" applyFont="1" applyBorder="1" applyAlignment="1">
      <alignment horizontal="center" vertical="center" wrapText="1"/>
    </xf>
    <xf numFmtId="164" fontId="2" fillId="0" borderId="1" xfId="1" applyFont="1" applyFill="1" applyBorder="1" applyAlignment="1">
      <alignment horizontal="right" vertical="center" wrapText="1"/>
    </xf>
    <xf numFmtId="0" fontId="5" fillId="0" borderId="0" xfId="0" applyFont="1" applyAlignment="1">
      <alignment horizontal="right" vertical="top"/>
    </xf>
    <xf numFmtId="164" fontId="9" fillId="0" borderId="4" xfId="1" applyFont="1" applyFill="1" applyBorder="1" applyAlignment="1">
      <alignment horizontal="center" vertical="center" wrapText="1"/>
    </xf>
    <xf numFmtId="164" fontId="9" fillId="0" borderId="5" xfId="1" applyFont="1" applyFill="1" applyBorder="1" applyAlignment="1">
      <alignment horizontal="center" vertical="center" wrapText="1"/>
    </xf>
    <xf numFmtId="166" fontId="5" fillId="0" borderId="1" xfId="1" applyNumberFormat="1" applyFont="1" applyFill="1" applyBorder="1" applyAlignment="1">
      <alignment vertical="center"/>
    </xf>
    <xf numFmtId="0" fontId="5" fillId="0" borderId="10" xfId="0" applyFont="1" applyBorder="1" applyAlignment="1">
      <alignment horizontal="right" vertical="top"/>
    </xf>
  </cellXfs>
  <cellStyles count="10">
    <cellStyle name="Comma" xfId="8" builtinId="3"/>
    <cellStyle name="Comma [0]" xfId="1" builtinId="6"/>
    <cellStyle name="Comma [0] 15" xfId="5"/>
    <cellStyle name="Comma 530" xfId="6"/>
    <cellStyle name="Comma 535 2" xfId="3"/>
    <cellStyle name="Normal" xfId="0" builtinId="0"/>
    <cellStyle name="Normal 10 2" xfId="4"/>
    <cellStyle name="Normal 178" xfId="7"/>
    <cellStyle name="Normal 188" xfId="2"/>
    <cellStyle name="Normal 4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7919;%20li&#7879;u\X&#194;Y%20D&#7920;NG%20C&#416;%20B&#7842;N%20N&#258;M%202024\B&#225;o%20c&#225;o%20gi&#7843;i%20ng&#226;n%20n&#259;m%202024\B&#225;o%20c&#225;o%20ng&#224;y%2031%20th&#225;ng%2010%20h&#7885;p%20ng&#224;y%204%20th&#225;ng%2011\B&#225;o%20c&#225;o%20ng&#224;y%2031%20th&#225;ng%2010%20n&#259;m%202024%20V&#7889;n%20CTMTQG\Bi&#7875;u%20t&#7893;ng%20h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SGV"/>
      <sheetName val="PL1.DTTS"/>
      <sheetName val="PL 2 GNBV"/>
      <sheetName val="PL 3 NTM"/>
      <sheetName val="Tong hop chung "/>
      <sheetName val="Sheet1"/>
    </sheetNames>
    <sheetDataSet>
      <sheetData sheetId="0"/>
      <sheetData sheetId="1"/>
      <sheetData sheetId="2"/>
      <sheetData sheetId="3">
        <row r="6">
          <cell r="U6">
            <v>2040.5518000000002</v>
          </cell>
        </row>
        <row r="13">
          <cell r="D13">
            <v>25.11</v>
          </cell>
          <cell r="E13">
            <v>5</v>
          </cell>
        </row>
        <row r="33">
          <cell r="D33">
            <v>582.06999999999982</v>
          </cell>
          <cell r="E33">
            <v>20.199670000000001</v>
          </cell>
        </row>
        <row r="66">
          <cell r="D66">
            <v>2.2000000000000002</v>
          </cell>
          <cell r="E66">
            <v>0.33033000000000001</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6"/>
  <sheetViews>
    <sheetView zoomScaleNormal="100" workbookViewId="0">
      <selection activeCell="J7" sqref="J7"/>
    </sheetView>
  </sheetViews>
  <sheetFormatPr defaultColWidth="8.85546875" defaultRowHeight="15.75" x14ac:dyDescent="0.25"/>
  <cols>
    <col min="1" max="1" width="5.85546875" style="2" customWidth="1"/>
    <col min="2" max="2" width="66.85546875" style="3" customWidth="1"/>
    <col min="3" max="3" width="6.85546875" style="3" bestFit="1" customWidth="1"/>
    <col min="4" max="4" width="9" style="3" bestFit="1" customWidth="1"/>
    <col min="5" max="5" width="10.140625" style="3" bestFit="1" customWidth="1"/>
    <col min="6" max="6" width="6.85546875" style="3" bestFit="1" customWidth="1"/>
    <col min="7" max="7" width="9" style="3" bestFit="1" customWidth="1"/>
    <col min="8" max="8" width="11" style="3" customWidth="1"/>
    <col min="9" max="9" width="6.85546875" style="4" bestFit="1" customWidth="1"/>
    <col min="10" max="10" width="9" style="4" bestFit="1" customWidth="1"/>
    <col min="11" max="11" width="10.140625" style="4" bestFit="1" customWidth="1"/>
    <col min="12" max="12" width="6.85546875" style="4" bestFit="1" customWidth="1"/>
    <col min="13" max="13" width="9" style="18" bestFit="1" customWidth="1"/>
    <col min="14" max="14" width="10.140625" style="18" bestFit="1" customWidth="1"/>
    <col min="15" max="15" width="6.85546875" style="18" bestFit="1" customWidth="1"/>
    <col min="16" max="16" width="9" style="18" bestFit="1" customWidth="1"/>
    <col min="17" max="17" width="10.140625" style="18" customWidth="1"/>
    <col min="18" max="18" width="6.85546875" style="18" bestFit="1" customWidth="1"/>
    <col min="19" max="19" width="9" style="18" bestFit="1" customWidth="1"/>
    <col min="20" max="20" width="10.140625" style="18" bestFit="1" customWidth="1"/>
    <col min="21" max="21" width="6.85546875" style="18" hidden="1" customWidth="1"/>
    <col min="22" max="22" width="9" style="18" hidden="1" customWidth="1"/>
    <col min="23" max="23" width="10.140625" style="18" hidden="1" customWidth="1"/>
    <col min="24" max="24" width="6.85546875" style="18" hidden="1" customWidth="1"/>
    <col min="25" max="25" width="9" style="18" hidden="1" customWidth="1"/>
    <col min="26" max="26" width="10.140625" style="18" hidden="1" customWidth="1"/>
    <col min="27" max="27" width="8.28515625" style="13" bestFit="1" customWidth="1"/>
    <col min="28" max="28" width="9.28515625" style="1" bestFit="1" customWidth="1"/>
    <col min="29" max="29" width="19" style="1" customWidth="1"/>
    <col min="30" max="30" width="12.140625" style="1" bestFit="1" customWidth="1"/>
    <col min="31" max="16384" width="8.85546875" style="1"/>
  </cols>
  <sheetData>
    <row r="1" spans="1:30" ht="51.75" customHeight="1" x14ac:dyDescent="0.25">
      <c r="A1" s="136" t="s">
        <v>119</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row>
    <row r="2" spans="1:30" ht="24.75" customHeight="1" x14ac:dyDescent="0.25">
      <c r="M2" s="135" t="s">
        <v>84</v>
      </c>
      <c r="N2" s="135"/>
      <c r="O2" s="135"/>
      <c r="P2" s="135"/>
      <c r="Q2" s="135"/>
      <c r="R2" s="135"/>
      <c r="S2" s="135"/>
      <c r="T2" s="135"/>
      <c r="U2" s="135"/>
      <c r="V2" s="135"/>
      <c r="W2" s="135"/>
      <c r="X2" s="135"/>
      <c r="Y2" s="135"/>
      <c r="Z2" s="135"/>
      <c r="AA2" s="135"/>
    </row>
    <row r="3" spans="1:30" ht="51" customHeight="1" x14ac:dyDescent="0.25">
      <c r="A3" s="137" t="s">
        <v>29</v>
      </c>
      <c r="B3" s="137" t="s">
        <v>30</v>
      </c>
      <c r="C3" s="134" t="s">
        <v>117</v>
      </c>
      <c r="D3" s="134"/>
      <c r="E3" s="134"/>
      <c r="F3" s="134" t="s">
        <v>118</v>
      </c>
      <c r="G3" s="134"/>
      <c r="H3" s="134"/>
      <c r="I3" s="134" t="s">
        <v>111</v>
      </c>
      <c r="J3" s="134"/>
      <c r="K3" s="134"/>
      <c r="L3" s="134" t="s">
        <v>112</v>
      </c>
      <c r="M3" s="134"/>
      <c r="N3" s="134"/>
      <c r="O3" s="139" t="s">
        <v>113</v>
      </c>
      <c r="P3" s="140"/>
      <c r="Q3" s="141"/>
      <c r="R3" s="139" t="s">
        <v>114</v>
      </c>
      <c r="S3" s="140"/>
      <c r="T3" s="141"/>
      <c r="U3" s="139" t="s">
        <v>115</v>
      </c>
      <c r="V3" s="140"/>
      <c r="W3" s="141"/>
      <c r="X3" s="139" t="s">
        <v>116</v>
      </c>
      <c r="Y3" s="140"/>
      <c r="Z3" s="141"/>
      <c r="AA3" s="142" t="s">
        <v>32</v>
      </c>
    </row>
    <row r="4" spans="1:30" ht="91.5" customHeight="1" x14ac:dyDescent="0.25">
      <c r="A4" s="138"/>
      <c r="B4" s="138"/>
      <c r="C4" s="39" t="s">
        <v>95</v>
      </c>
      <c r="D4" s="40" t="s">
        <v>108</v>
      </c>
      <c r="E4" s="40" t="s">
        <v>109</v>
      </c>
      <c r="F4" s="39" t="s">
        <v>95</v>
      </c>
      <c r="G4" s="40" t="s">
        <v>108</v>
      </c>
      <c r="H4" s="40" t="s">
        <v>109</v>
      </c>
      <c r="I4" s="39" t="s">
        <v>95</v>
      </c>
      <c r="J4" s="40" t="s">
        <v>108</v>
      </c>
      <c r="K4" s="40" t="s">
        <v>109</v>
      </c>
      <c r="L4" s="39" t="s">
        <v>95</v>
      </c>
      <c r="M4" s="40" t="s">
        <v>108</v>
      </c>
      <c r="N4" s="40" t="s">
        <v>109</v>
      </c>
      <c r="O4" s="39" t="s">
        <v>95</v>
      </c>
      <c r="P4" s="40" t="s">
        <v>108</v>
      </c>
      <c r="Q4" s="40" t="s">
        <v>109</v>
      </c>
      <c r="R4" s="39" t="s">
        <v>95</v>
      </c>
      <c r="S4" s="40" t="s">
        <v>108</v>
      </c>
      <c r="T4" s="40" t="s">
        <v>109</v>
      </c>
      <c r="U4" s="39" t="s">
        <v>95</v>
      </c>
      <c r="V4" s="40" t="s">
        <v>108</v>
      </c>
      <c r="W4" s="40" t="s">
        <v>109</v>
      </c>
      <c r="X4" s="39" t="s">
        <v>95</v>
      </c>
      <c r="Y4" s="40" t="s">
        <v>108</v>
      </c>
      <c r="Z4" s="40" t="s">
        <v>109</v>
      </c>
      <c r="AA4" s="143"/>
    </row>
    <row r="5" spans="1:30" s="15" customFormat="1" x14ac:dyDescent="0.25">
      <c r="A5" s="14">
        <v>1</v>
      </c>
      <c r="B5" s="14">
        <v>2</v>
      </c>
      <c r="C5" s="14"/>
      <c r="D5" s="14"/>
      <c r="E5" s="14"/>
      <c r="F5" s="14"/>
      <c r="G5" s="14"/>
      <c r="H5" s="14"/>
      <c r="I5" s="14">
        <v>3</v>
      </c>
      <c r="J5" s="14">
        <v>4</v>
      </c>
      <c r="K5" s="14">
        <v>5</v>
      </c>
      <c r="L5" s="14">
        <v>6</v>
      </c>
      <c r="M5" s="14">
        <v>7</v>
      </c>
      <c r="N5" s="14">
        <v>8</v>
      </c>
      <c r="O5" s="14">
        <v>9</v>
      </c>
      <c r="P5" s="14">
        <v>10</v>
      </c>
      <c r="Q5" s="14">
        <v>11</v>
      </c>
      <c r="R5" s="14">
        <v>12</v>
      </c>
      <c r="S5" s="14">
        <v>13</v>
      </c>
      <c r="T5" s="14">
        <v>14</v>
      </c>
      <c r="U5" s="14">
        <v>15</v>
      </c>
      <c r="V5" s="14">
        <v>16</v>
      </c>
      <c r="W5" s="14">
        <v>17</v>
      </c>
      <c r="X5" s="14">
        <v>18</v>
      </c>
      <c r="Y5" s="14">
        <v>19</v>
      </c>
      <c r="Z5" s="14">
        <v>20</v>
      </c>
      <c r="AA5" s="14">
        <v>21</v>
      </c>
    </row>
    <row r="6" spans="1:30" s="6" customFormat="1" ht="22.5" customHeight="1" x14ac:dyDescent="0.25">
      <c r="A6" s="5"/>
      <c r="B6" s="5" t="s">
        <v>42</v>
      </c>
      <c r="C6" s="5"/>
      <c r="D6" s="5"/>
      <c r="E6" s="5"/>
      <c r="F6" s="5"/>
      <c r="G6" s="5"/>
      <c r="H6" s="5"/>
      <c r="I6" s="35"/>
      <c r="J6" s="35"/>
      <c r="K6" s="35"/>
      <c r="L6" s="35"/>
      <c r="M6" s="35"/>
      <c r="N6" s="35"/>
      <c r="O6" s="35"/>
      <c r="P6" s="35"/>
      <c r="Q6" s="35"/>
      <c r="R6" s="35"/>
      <c r="S6" s="35"/>
      <c r="T6" s="35"/>
      <c r="U6" s="35"/>
      <c r="V6" s="35"/>
      <c r="W6" s="35"/>
      <c r="X6" s="35"/>
      <c r="Y6" s="35"/>
      <c r="Z6" s="35"/>
      <c r="AA6" s="5"/>
      <c r="AB6" s="34"/>
    </row>
    <row r="7" spans="1:30" s="7" customFormat="1" ht="31.5" x14ac:dyDescent="0.25">
      <c r="A7" s="5" t="s">
        <v>9</v>
      </c>
      <c r="B7" s="16" t="s">
        <v>43</v>
      </c>
      <c r="C7" s="16"/>
      <c r="D7" s="16"/>
      <c r="E7" s="16"/>
      <c r="F7" s="16"/>
      <c r="G7" s="16"/>
      <c r="H7" s="16"/>
      <c r="I7" s="35"/>
      <c r="J7" s="35"/>
      <c r="K7" s="35"/>
      <c r="L7" s="36"/>
      <c r="M7" s="36"/>
      <c r="N7" s="36"/>
      <c r="O7" s="36"/>
      <c r="P7" s="36"/>
      <c r="Q7" s="36"/>
      <c r="R7" s="36"/>
      <c r="S7" s="36"/>
      <c r="T7" s="36"/>
      <c r="U7" s="36"/>
      <c r="V7" s="36"/>
      <c r="W7" s="36"/>
      <c r="X7" s="36"/>
      <c r="Y7" s="36"/>
      <c r="Z7" s="36"/>
      <c r="AA7" s="5"/>
      <c r="AB7" s="34"/>
      <c r="AC7" s="34"/>
      <c r="AD7" s="19"/>
    </row>
    <row r="8" spans="1:30" s="7" customFormat="1" ht="31.5" x14ac:dyDescent="0.25">
      <c r="A8" s="5" t="s">
        <v>13</v>
      </c>
      <c r="B8" s="16" t="s">
        <v>44</v>
      </c>
      <c r="C8" s="16"/>
      <c r="D8" s="16"/>
      <c r="E8" s="16"/>
      <c r="F8" s="16"/>
      <c r="G8" s="16"/>
      <c r="H8" s="16"/>
      <c r="I8" s="35"/>
      <c r="J8" s="35"/>
      <c r="K8" s="35"/>
      <c r="L8" s="36"/>
      <c r="M8" s="36"/>
      <c r="N8" s="36"/>
      <c r="O8" s="36"/>
      <c r="P8" s="36"/>
      <c r="Q8" s="36"/>
      <c r="R8" s="36"/>
      <c r="S8" s="36"/>
      <c r="T8" s="36"/>
      <c r="U8" s="36"/>
      <c r="V8" s="36"/>
      <c r="W8" s="36"/>
      <c r="X8" s="36"/>
      <c r="Y8" s="36"/>
      <c r="Z8" s="36"/>
      <c r="AA8" s="5"/>
      <c r="AB8" s="34"/>
      <c r="AC8" s="6"/>
    </row>
    <row r="9" spans="1:30" ht="47.25" x14ac:dyDescent="0.25">
      <c r="A9" s="8">
        <v>1</v>
      </c>
      <c r="B9" s="17" t="s">
        <v>45</v>
      </c>
      <c r="C9" s="17"/>
      <c r="D9" s="17"/>
      <c r="E9" s="17"/>
      <c r="F9" s="17"/>
      <c r="G9" s="17"/>
      <c r="H9" s="17"/>
      <c r="I9" s="35"/>
      <c r="J9" s="35"/>
      <c r="K9" s="35"/>
      <c r="L9" s="36"/>
      <c r="M9" s="36"/>
      <c r="N9" s="36"/>
      <c r="O9" s="36"/>
      <c r="P9" s="36"/>
      <c r="Q9" s="36"/>
      <c r="R9" s="36"/>
      <c r="S9" s="36"/>
      <c r="T9" s="36"/>
      <c r="U9" s="36"/>
      <c r="V9" s="36"/>
      <c r="W9" s="36"/>
      <c r="X9" s="36"/>
      <c r="Y9" s="36"/>
      <c r="Z9" s="36"/>
      <c r="AA9" s="8"/>
      <c r="AB9" s="34"/>
      <c r="AC9" s="6"/>
    </row>
    <row r="10" spans="1:30" ht="47.25" x14ac:dyDescent="0.25">
      <c r="A10" s="5" t="s">
        <v>22</v>
      </c>
      <c r="B10" s="16" t="s">
        <v>46</v>
      </c>
      <c r="C10" s="16"/>
      <c r="D10" s="16"/>
      <c r="E10" s="16"/>
      <c r="F10" s="16"/>
      <c r="G10" s="16"/>
      <c r="H10" s="16"/>
      <c r="I10" s="35"/>
      <c r="J10" s="35"/>
      <c r="K10" s="35"/>
      <c r="L10" s="36"/>
      <c r="M10" s="36"/>
      <c r="N10" s="36"/>
      <c r="O10" s="36"/>
      <c r="P10" s="36"/>
      <c r="Q10" s="36"/>
      <c r="R10" s="36"/>
      <c r="S10" s="36"/>
      <c r="T10" s="36"/>
      <c r="U10" s="36"/>
      <c r="V10" s="36"/>
      <c r="W10" s="36"/>
      <c r="X10" s="36"/>
      <c r="Y10" s="36"/>
      <c r="Z10" s="36"/>
      <c r="AA10" s="8"/>
      <c r="AB10" s="34"/>
      <c r="AC10" s="6"/>
    </row>
    <row r="11" spans="1:30" s="10" customFormat="1" ht="31.5" x14ac:dyDescent="0.25">
      <c r="A11" s="8"/>
      <c r="B11" s="17" t="s">
        <v>47</v>
      </c>
      <c r="C11" s="17"/>
      <c r="D11" s="17"/>
      <c r="E11" s="17"/>
      <c r="F11" s="17"/>
      <c r="G11" s="17"/>
      <c r="H11" s="17"/>
      <c r="I11" s="35"/>
      <c r="J11" s="35"/>
      <c r="K11" s="35"/>
      <c r="L11" s="36"/>
      <c r="M11" s="36"/>
      <c r="N11" s="36"/>
      <c r="O11" s="36"/>
      <c r="P11" s="36"/>
      <c r="Q11" s="36"/>
      <c r="R11" s="36"/>
      <c r="S11" s="36"/>
      <c r="T11" s="36"/>
      <c r="U11" s="36"/>
      <c r="V11" s="36"/>
      <c r="W11" s="36"/>
      <c r="X11" s="36"/>
      <c r="Y11" s="36"/>
      <c r="Z11" s="36"/>
      <c r="AA11" s="8"/>
      <c r="AB11" s="34"/>
      <c r="AC11" s="6"/>
    </row>
    <row r="12" spans="1:30" s="11" customFormat="1" ht="31.5" x14ac:dyDescent="0.25">
      <c r="A12" s="5" t="s">
        <v>23</v>
      </c>
      <c r="B12" s="16" t="s">
        <v>80</v>
      </c>
      <c r="C12" s="16"/>
      <c r="D12" s="16"/>
      <c r="E12" s="16"/>
      <c r="F12" s="16"/>
      <c r="G12" s="16"/>
      <c r="H12" s="16"/>
      <c r="I12" s="35"/>
      <c r="J12" s="35"/>
      <c r="K12" s="35"/>
      <c r="L12" s="36"/>
      <c r="M12" s="36"/>
      <c r="N12" s="36"/>
      <c r="O12" s="36"/>
      <c r="P12" s="36"/>
      <c r="Q12" s="36"/>
      <c r="R12" s="36"/>
      <c r="S12" s="36"/>
      <c r="T12" s="36"/>
      <c r="U12" s="36"/>
      <c r="V12" s="36"/>
      <c r="W12" s="36"/>
      <c r="X12" s="36"/>
      <c r="Y12" s="36"/>
      <c r="Z12" s="36"/>
      <c r="AA12" s="8"/>
      <c r="AB12" s="34"/>
      <c r="AC12" s="6"/>
    </row>
    <row r="13" spans="1:30" s="11" customFormat="1" ht="63" x14ac:dyDescent="0.25">
      <c r="A13" s="8">
        <v>1</v>
      </c>
      <c r="B13" s="17" t="s">
        <v>48</v>
      </c>
      <c r="C13" s="17"/>
      <c r="D13" s="17"/>
      <c r="E13" s="17"/>
      <c r="F13" s="17"/>
      <c r="G13" s="17"/>
      <c r="H13" s="17"/>
      <c r="I13" s="35"/>
      <c r="J13" s="35"/>
      <c r="K13" s="35"/>
      <c r="L13" s="36"/>
      <c r="M13" s="36"/>
      <c r="N13" s="36"/>
      <c r="O13" s="36"/>
      <c r="P13" s="36"/>
      <c r="Q13" s="36"/>
      <c r="R13" s="36"/>
      <c r="S13" s="36"/>
      <c r="T13" s="36"/>
      <c r="U13" s="36"/>
      <c r="V13" s="36"/>
      <c r="W13" s="36"/>
      <c r="X13" s="36"/>
      <c r="Y13" s="36"/>
      <c r="Z13" s="36"/>
      <c r="AA13" s="8"/>
      <c r="AB13" s="34"/>
      <c r="AC13" s="6"/>
    </row>
    <row r="14" spans="1:30" s="10" customFormat="1" ht="47.25" x14ac:dyDescent="0.25">
      <c r="A14" s="9">
        <v>2</v>
      </c>
      <c r="B14" s="17" t="s">
        <v>106</v>
      </c>
      <c r="C14" s="17"/>
      <c r="D14" s="17"/>
      <c r="E14" s="17"/>
      <c r="F14" s="17"/>
      <c r="G14" s="17"/>
      <c r="H14" s="17"/>
      <c r="I14" s="35"/>
      <c r="J14" s="35"/>
      <c r="K14" s="35"/>
      <c r="L14" s="36"/>
      <c r="M14" s="36"/>
      <c r="N14" s="36"/>
      <c r="O14" s="36"/>
      <c r="P14" s="36"/>
      <c r="Q14" s="36"/>
      <c r="R14" s="36"/>
      <c r="S14" s="36"/>
      <c r="T14" s="36"/>
      <c r="U14" s="36"/>
      <c r="V14" s="36"/>
      <c r="W14" s="36"/>
      <c r="X14" s="36"/>
      <c r="Y14" s="36"/>
      <c r="Z14" s="36"/>
      <c r="AA14" s="8"/>
      <c r="AB14" s="34"/>
      <c r="AC14" s="6"/>
    </row>
    <row r="15" spans="1:30" s="10" customFormat="1" ht="31.5" x14ac:dyDescent="0.25">
      <c r="A15" s="9">
        <v>3</v>
      </c>
      <c r="B15" s="17" t="s">
        <v>49</v>
      </c>
      <c r="C15" s="17"/>
      <c r="D15" s="17"/>
      <c r="E15" s="17"/>
      <c r="F15" s="17"/>
      <c r="G15" s="17"/>
      <c r="H15" s="17"/>
      <c r="I15" s="35"/>
      <c r="J15" s="35"/>
      <c r="K15" s="35"/>
      <c r="L15" s="36"/>
      <c r="M15" s="36"/>
      <c r="N15" s="36"/>
      <c r="O15" s="36"/>
      <c r="P15" s="36"/>
      <c r="Q15" s="36"/>
      <c r="R15" s="36"/>
      <c r="S15" s="36"/>
      <c r="T15" s="36"/>
      <c r="U15" s="36"/>
      <c r="V15" s="36"/>
      <c r="W15" s="36"/>
      <c r="X15" s="36"/>
      <c r="Y15" s="36"/>
      <c r="Z15" s="36"/>
      <c r="AA15" s="9"/>
      <c r="AB15" s="34"/>
      <c r="AC15" s="6"/>
    </row>
    <row r="16" spans="1:30" s="11" customFormat="1" ht="31.5" x14ac:dyDescent="0.25">
      <c r="A16" s="9">
        <v>4</v>
      </c>
      <c r="B16" s="17" t="s">
        <v>50</v>
      </c>
      <c r="C16" s="17"/>
      <c r="D16" s="17"/>
      <c r="E16" s="17"/>
      <c r="F16" s="17"/>
      <c r="G16" s="17"/>
      <c r="H16" s="17"/>
      <c r="I16" s="35"/>
      <c r="J16" s="35"/>
      <c r="K16" s="35"/>
      <c r="L16" s="36"/>
      <c r="M16" s="36"/>
      <c r="N16" s="36"/>
      <c r="O16" s="36"/>
      <c r="P16" s="36"/>
      <c r="Q16" s="36"/>
      <c r="R16" s="36"/>
      <c r="S16" s="36"/>
      <c r="T16" s="36"/>
      <c r="U16" s="36"/>
      <c r="V16" s="36"/>
      <c r="W16" s="36"/>
      <c r="X16" s="36"/>
      <c r="Y16" s="36"/>
      <c r="Z16" s="36"/>
      <c r="AA16" s="8"/>
      <c r="AB16" s="34"/>
      <c r="AC16" s="6"/>
    </row>
    <row r="17" spans="1:29" ht="31.5" x14ac:dyDescent="0.25">
      <c r="A17" s="20" t="s">
        <v>51</v>
      </c>
      <c r="B17" s="16" t="s">
        <v>52</v>
      </c>
      <c r="C17" s="16"/>
      <c r="D17" s="16"/>
      <c r="E17" s="16"/>
      <c r="F17" s="16"/>
      <c r="G17" s="16"/>
      <c r="H17" s="16"/>
      <c r="I17" s="35"/>
      <c r="J17" s="35"/>
      <c r="K17" s="35"/>
      <c r="L17" s="36"/>
      <c r="M17" s="36"/>
      <c r="N17" s="36"/>
      <c r="O17" s="36"/>
      <c r="P17" s="36"/>
      <c r="Q17" s="36"/>
      <c r="R17" s="36"/>
      <c r="S17" s="36"/>
      <c r="T17" s="36"/>
      <c r="U17" s="36"/>
      <c r="V17" s="36"/>
      <c r="W17" s="36"/>
      <c r="X17" s="36"/>
      <c r="Y17" s="36"/>
      <c r="Z17" s="36"/>
      <c r="AA17" s="9"/>
      <c r="AB17" s="34"/>
      <c r="AC17" s="6"/>
    </row>
    <row r="18" spans="1:29" ht="31.5" x14ac:dyDescent="0.25">
      <c r="A18" s="20" t="s">
        <v>40</v>
      </c>
      <c r="B18" s="16" t="s">
        <v>53</v>
      </c>
      <c r="C18" s="16"/>
      <c r="D18" s="16"/>
      <c r="E18" s="16"/>
      <c r="F18" s="16"/>
      <c r="G18" s="16"/>
      <c r="H18" s="16"/>
      <c r="I18" s="35"/>
      <c r="J18" s="35"/>
      <c r="K18" s="35"/>
      <c r="L18" s="36"/>
      <c r="M18" s="36"/>
      <c r="N18" s="36"/>
      <c r="O18" s="36"/>
      <c r="P18" s="36"/>
      <c r="Q18" s="36"/>
      <c r="R18" s="36"/>
      <c r="S18" s="36"/>
      <c r="T18" s="36"/>
      <c r="U18" s="36"/>
      <c r="V18" s="36"/>
      <c r="W18" s="36"/>
      <c r="X18" s="36"/>
      <c r="Y18" s="36"/>
      <c r="Z18" s="36"/>
      <c r="AA18" s="9"/>
      <c r="AB18" s="34"/>
      <c r="AC18" s="6"/>
    </row>
    <row r="19" spans="1:29" ht="31.5" x14ac:dyDescent="0.25">
      <c r="A19" s="20" t="s">
        <v>54</v>
      </c>
      <c r="B19" s="16" t="s">
        <v>55</v>
      </c>
      <c r="C19" s="16"/>
      <c r="D19" s="16"/>
      <c r="E19" s="16"/>
      <c r="F19" s="16"/>
      <c r="G19" s="16"/>
      <c r="H19" s="16"/>
      <c r="I19" s="35"/>
      <c r="J19" s="35"/>
      <c r="K19" s="35"/>
      <c r="L19" s="36"/>
      <c r="M19" s="36"/>
      <c r="N19" s="36"/>
      <c r="O19" s="36"/>
      <c r="P19" s="36"/>
      <c r="Q19" s="36"/>
      <c r="R19" s="36"/>
      <c r="S19" s="36"/>
      <c r="T19" s="36"/>
      <c r="U19" s="36"/>
      <c r="V19" s="36"/>
      <c r="W19" s="36"/>
      <c r="X19" s="36"/>
      <c r="Y19" s="36"/>
      <c r="Z19" s="36"/>
      <c r="AA19" s="8"/>
      <c r="AB19" s="34"/>
      <c r="AC19" s="6"/>
    </row>
    <row r="20" spans="1:29" ht="31.5" x14ac:dyDescent="0.25">
      <c r="A20" s="20" t="s">
        <v>56</v>
      </c>
      <c r="B20" s="16" t="s">
        <v>57</v>
      </c>
      <c r="C20" s="16"/>
      <c r="D20" s="16"/>
      <c r="E20" s="16"/>
      <c r="F20" s="16"/>
      <c r="G20" s="16"/>
      <c r="H20" s="16"/>
      <c r="I20" s="35"/>
      <c r="J20" s="35"/>
      <c r="K20" s="35"/>
      <c r="L20" s="36"/>
      <c r="M20" s="36"/>
      <c r="N20" s="36"/>
      <c r="O20" s="36"/>
      <c r="P20" s="36"/>
      <c r="Q20" s="36"/>
      <c r="R20" s="36"/>
      <c r="S20" s="36"/>
      <c r="T20" s="36"/>
      <c r="U20" s="36"/>
      <c r="V20" s="36"/>
      <c r="W20" s="36"/>
      <c r="X20" s="36"/>
      <c r="Y20" s="36"/>
      <c r="Z20" s="36"/>
      <c r="AA20" s="9"/>
      <c r="AB20" s="34"/>
      <c r="AC20" s="6"/>
    </row>
    <row r="21" spans="1:29" ht="31.5" x14ac:dyDescent="0.25">
      <c r="A21" s="9"/>
      <c r="B21" s="17" t="s">
        <v>58</v>
      </c>
      <c r="C21" s="17"/>
      <c r="D21" s="17"/>
      <c r="E21" s="17"/>
      <c r="F21" s="17"/>
      <c r="G21" s="17"/>
      <c r="H21" s="17"/>
      <c r="I21" s="35"/>
      <c r="J21" s="35"/>
      <c r="K21" s="35"/>
      <c r="L21" s="36"/>
      <c r="M21" s="36"/>
      <c r="N21" s="36"/>
      <c r="O21" s="36"/>
      <c r="P21" s="36"/>
      <c r="Q21" s="36"/>
      <c r="R21" s="36"/>
      <c r="S21" s="36"/>
      <c r="T21" s="36"/>
      <c r="U21" s="36"/>
      <c r="V21" s="36"/>
      <c r="W21" s="36"/>
      <c r="X21" s="36"/>
      <c r="Y21" s="36"/>
      <c r="Z21" s="36"/>
      <c r="AA21" s="8"/>
      <c r="AB21" s="34"/>
      <c r="AC21" s="6"/>
    </row>
    <row r="22" spans="1:29" ht="64.900000000000006" customHeight="1" x14ac:dyDescent="0.25">
      <c r="A22" s="20" t="s">
        <v>41</v>
      </c>
      <c r="B22" s="16" t="s">
        <v>59</v>
      </c>
      <c r="C22" s="16"/>
      <c r="D22" s="16"/>
      <c r="E22" s="16"/>
      <c r="F22" s="16"/>
      <c r="G22" s="16"/>
      <c r="H22" s="16"/>
      <c r="I22" s="35"/>
      <c r="J22" s="35"/>
      <c r="K22" s="35"/>
      <c r="L22" s="36"/>
      <c r="M22" s="36"/>
      <c r="N22" s="36"/>
      <c r="O22" s="36"/>
      <c r="P22" s="36"/>
      <c r="Q22" s="36"/>
      <c r="R22" s="36"/>
      <c r="S22" s="36"/>
      <c r="T22" s="36"/>
      <c r="U22" s="36"/>
      <c r="V22" s="36"/>
      <c r="W22" s="36"/>
      <c r="X22" s="36"/>
      <c r="Y22" s="36"/>
      <c r="Z22" s="36"/>
      <c r="AA22" s="8"/>
      <c r="AB22" s="34"/>
      <c r="AC22" s="6"/>
    </row>
    <row r="23" spans="1:29" ht="78.75" x14ac:dyDescent="0.25">
      <c r="A23" s="9">
        <v>1</v>
      </c>
      <c r="B23" s="17" t="s">
        <v>107</v>
      </c>
      <c r="C23" s="17"/>
      <c r="D23" s="17"/>
      <c r="E23" s="17"/>
      <c r="F23" s="17"/>
      <c r="G23" s="17"/>
      <c r="H23" s="17"/>
      <c r="I23" s="35"/>
      <c r="J23" s="35"/>
      <c r="K23" s="35"/>
      <c r="L23" s="36"/>
      <c r="M23" s="36"/>
      <c r="N23" s="36"/>
      <c r="O23" s="36"/>
      <c r="P23" s="36"/>
      <c r="Q23" s="36"/>
      <c r="R23" s="36"/>
      <c r="S23" s="36"/>
      <c r="T23" s="36"/>
      <c r="U23" s="36"/>
      <c r="V23" s="36"/>
      <c r="W23" s="36"/>
      <c r="X23" s="36"/>
      <c r="Y23" s="36"/>
      <c r="Z23" s="36"/>
      <c r="AA23" s="8"/>
      <c r="AB23" s="34"/>
      <c r="AC23" s="6"/>
    </row>
    <row r="24" spans="1:29" ht="31.5" x14ac:dyDescent="0.25">
      <c r="A24" s="9">
        <v>2</v>
      </c>
      <c r="B24" s="17" t="s">
        <v>60</v>
      </c>
      <c r="C24" s="17"/>
      <c r="D24" s="17"/>
      <c r="E24" s="17"/>
      <c r="F24" s="17"/>
      <c r="G24" s="17"/>
      <c r="H24" s="17"/>
      <c r="I24" s="35"/>
      <c r="J24" s="35"/>
      <c r="K24" s="35"/>
      <c r="L24" s="36"/>
      <c r="M24" s="36"/>
      <c r="N24" s="36"/>
      <c r="O24" s="36"/>
      <c r="P24" s="36"/>
      <c r="Q24" s="36"/>
      <c r="R24" s="36"/>
      <c r="S24" s="36"/>
      <c r="T24" s="36"/>
      <c r="U24" s="36"/>
      <c r="V24" s="36"/>
      <c r="W24" s="36"/>
      <c r="X24" s="36"/>
      <c r="Y24" s="36"/>
      <c r="Z24" s="36"/>
      <c r="AA24" s="8"/>
      <c r="AB24" s="34"/>
      <c r="AC24" s="6"/>
    </row>
    <row r="25" spans="1:29" ht="31.5" x14ac:dyDescent="0.25">
      <c r="A25" s="9">
        <v>3</v>
      </c>
      <c r="B25" s="17" t="s">
        <v>61</v>
      </c>
      <c r="C25" s="17"/>
      <c r="D25" s="17"/>
      <c r="E25" s="17"/>
      <c r="F25" s="17"/>
      <c r="G25" s="17"/>
      <c r="H25" s="17"/>
      <c r="I25" s="35"/>
      <c r="J25" s="35"/>
      <c r="K25" s="35"/>
      <c r="L25" s="36"/>
      <c r="M25" s="36"/>
      <c r="N25" s="36"/>
      <c r="O25" s="36"/>
      <c r="P25" s="36"/>
      <c r="Q25" s="36"/>
      <c r="R25" s="36"/>
      <c r="S25" s="36"/>
      <c r="T25" s="36"/>
      <c r="U25" s="36"/>
      <c r="V25" s="36"/>
      <c r="W25" s="36"/>
      <c r="X25" s="36"/>
      <c r="Y25" s="36"/>
      <c r="Z25" s="36"/>
      <c r="AA25" s="9"/>
      <c r="AB25" s="34"/>
      <c r="AC25" s="6"/>
    </row>
    <row r="26" spans="1:29" x14ac:dyDescent="0.25">
      <c r="B26" s="12"/>
      <c r="C26" s="12"/>
      <c r="D26" s="12"/>
      <c r="E26" s="12"/>
      <c r="F26" s="12"/>
      <c r="G26" s="12"/>
      <c r="H26" s="12"/>
    </row>
  </sheetData>
  <mergeCells count="13">
    <mergeCell ref="C3:E3"/>
    <mergeCell ref="F3:H3"/>
    <mergeCell ref="M2:AA2"/>
    <mergeCell ref="A1:AA1"/>
    <mergeCell ref="A3:A4"/>
    <mergeCell ref="B3:B4"/>
    <mergeCell ref="L3:N3"/>
    <mergeCell ref="R3:T3"/>
    <mergeCell ref="AA3:AA4"/>
    <mergeCell ref="I3:K3"/>
    <mergeCell ref="O3:Q3"/>
    <mergeCell ref="U3:W3"/>
    <mergeCell ref="X3:Z3"/>
  </mergeCells>
  <printOptions horizontalCentered="1"/>
  <pageMargins left="0.2" right="0.25" top="0.31" bottom="0.24" header="0.3" footer="0.3"/>
  <pageSetup paperSize="9" scale="60"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zoomScale="110" zoomScaleNormal="110" workbookViewId="0">
      <selection activeCell="E8" sqref="E8"/>
    </sheetView>
  </sheetViews>
  <sheetFormatPr defaultColWidth="9.140625" defaultRowHeight="16.5" x14ac:dyDescent="0.25"/>
  <cols>
    <col min="1" max="1" width="6.140625" style="106" customWidth="1"/>
    <col min="2" max="2" width="39.42578125" style="105" customWidth="1"/>
    <col min="3" max="3" width="11.85546875" style="105" bestFit="1" customWidth="1"/>
    <col min="4" max="5" width="11.5703125" style="105" customWidth="1"/>
    <col min="6" max="6" width="10.85546875" style="111" bestFit="1" customWidth="1"/>
    <col min="7" max="7" width="10.85546875" style="111" hidden="1" customWidth="1"/>
    <col min="8" max="8" width="10.5703125" style="111" hidden="1" customWidth="1"/>
    <col min="9" max="9" width="11.7109375" style="111" customWidth="1"/>
    <col min="10" max="10" width="13.140625" style="111" hidden="1" customWidth="1"/>
    <col min="11" max="11" width="10.5703125" style="111" hidden="1" customWidth="1"/>
    <col min="12" max="12" width="11.85546875" style="111" customWidth="1"/>
    <col min="13" max="13" width="13.42578125" style="111" hidden="1" customWidth="1"/>
    <col min="14" max="14" width="10.85546875" style="111" hidden="1" customWidth="1"/>
    <col min="15" max="15" width="12.140625" style="111" customWidth="1"/>
    <col min="16" max="16" width="12.28515625" style="111" customWidth="1"/>
    <col min="17" max="17" width="10.85546875" style="111" customWidth="1"/>
    <col min="18" max="18" width="11.5703125" style="105" customWidth="1"/>
    <col min="19" max="19" width="10.7109375" style="105" hidden="1" customWidth="1"/>
    <col min="20" max="20" width="0" style="105" hidden="1" customWidth="1"/>
    <col min="21" max="21" width="11.85546875" style="105" customWidth="1"/>
    <col min="22" max="22" width="11.140625" style="105" hidden="1" customWidth="1"/>
    <col min="23" max="23" width="0" style="105" hidden="1" customWidth="1"/>
    <col min="24" max="24" width="12.42578125" style="105" customWidth="1"/>
    <col min="25" max="25" width="11.5703125" style="105" hidden="1" customWidth="1"/>
    <col min="26" max="26" width="11.42578125" style="105" hidden="1" customWidth="1"/>
    <col min="27" max="27" width="11.5703125" style="105" bestFit="1" customWidth="1"/>
    <col min="28" max="28" width="9.42578125" style="105" customWidth="1"/>
    <col min="29" max="16384" width="9.140625" style="105"/>
  </cols>
  <sheetData>
    <row r="1" spans="1:28" ht="59.25" customHeight="1" x14ac:dyDescent="0.25">
      <c r="A1" s="147" t="s">
        <v>167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row>
    <row r="2" spans="1:28" s="172" customFormat="1" ht="23.25" customHeight="1" x14ac:dyDescent="0.25">
      <c r="A2" s="148" t="s">
        <v>168</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row>
    <row r="3" spans="1:28" ht="18.75" customHeight="1" x14ac:dyDescent="0.25">
      <c r="F3" s="173"/>
      <c r="G3" s="173"/>
      <c r="H3" s="173"/>
      <c r="I3" s="173"/>
      <c r="J3" s="173"/>
      <c r="K3" s="173"/>
      <c r="L3" s="173"/>
      <c r="M3" s="173"/>
      <c r="N3" s="173"/>
      <c r="O3" s="174"/>
      <c r="P3" s="174"/>
      <c r="Q3" s="174"/>
      <c r="X3" s="175" t="s">
        <v>161</v>
      </c>
      <c r="Y3" s="175"/>
      <c r="Z3" s="175"/>
      <c r="AA3" s="175"/>
      <c r="AB3" s="175"/>
    </row>
    <row r="4" spans="1:28" ht="16.5" customHeight="1" x14ac:dyDescent="0.25">
      <c r="A4" s="142" t="s">
        <v>29</v>
      </c>
      <c r="B4" s="142" t="s">
        <v>30</v>
      </c>
      <c r="C4" s="144" t="s">
        <v>164</v>
      </c>
      <c r="D4" s="145"/>
      <c r="E4" s="145"/>
      <c r="F4" s="145"/>
      <c r="G4" s="145"/>
      <c r="H4" s="145"/>
      <c r="I4" s="145"/>
      <c r="J4" s="145"/>
      <c r="K4" s="145"/>
      <c r="L4" s="145"/>
      <c r="M4" s="145"/>
      <c r="N4" s="146"/>
      <c r="O4" s="144" t="s">
        <v>166</v>
      </c>
      <c r="P4" s="145"/>
      <c r="Q4" s="145"/>
      <c r="R4" s="145"/>
      <c r="S4" s="145"/>
      <c r="T4" s="145"/>
      <c r="U4" s="145"/>
      <c r="V4" s="145"/>
      <c r="W4" s="145"/>
      <c r="X4" s="145"/>
      <c r="Y4" s="145"/>
      <c r="Z4" s="146"/>
      <c r="AA4" s="149" t="s">
        <v>157</v>
      </c>
      <c r="AB4" s="149" t="s">
        <v>158</v>
      </c>
    </row>
    <row r="5" spans="1:28" ht="16.5" customHeight="1" x14ac:dyDescent="0.25">
      <c r="A5" s="152"/>
      <c r="B5" s="152"/>
      <c r="C5" s="142" t="s">
        <v>95</v>
      </c>
      <c r="D5" s="144" t="s">
        <v>165</v>
      </c>
      <c r="E5" s="146"/>
      <c r="F5" s="150" t="s">
        <v>159</v>
      </c>
      <c r="G5" s="151"/>
      <c r="H5" s="151"/>
      <c r="I5" s="151"/>
      <c r="J5" s="151"/>
      <c r="K5" s="151"/>
      <c r="L5" s="151"/>
      <c r="M5" s="124"/>
      <c r="N5" s="125"/>
      <c r="O5" s="142" t="s">
        <v>95</v>
      </c>
      <c r="P5" s="144" t="s">
        <v>165</v>
      </c>
      <c r="Q5" s="146"/>
      <c r="R5" s="144" t="s">
        <v>159</v>
      </c>
      <c r="S5" s="145"/>
      <c r="T5" s="145"/>
      <c r="U5" s="145"/>
      <c r="V5" s="145"/>
      <c r="W5" s="145"/>
      <c r="X5" s="145"/>
      <c r="Y5" s="145"/>
      <c r="Z5" s="146"/>
      <c r="AA5" s="149"/>
      <c r="AB5" s="149"/>
    </row>
    <row r="6" spans="1:28" s="107" customFormat="1" ht="80.25" customHeight="1" x14ac:dyDescent="0.25">
      <c r="A6" s="143"/>
      <c r="B6" s="143"/>
      <c r="C6" s="143"/>
      <c r="D6" s="118" t="s">
        <v>108</v>
      </c>
      <c r="E6" s="118" t="s">
        <v>109</v>
      </c>
      <c r="F6" s="130" t="s">
        <v>117</v>
      </c>
      <c r="G6" s="121"/>
      <c r="H6" s="122"/>
      <c r="I6" s="130" t="s">
        <v>111</v>
      </c>
      <c r="J6" s="121"/>
      <c r="K6" s="122"/>
      <c r="L6" s="123" t="s">
        <v>113</v>
      </c>
      <c r="M6" s="126"/>
      <c r="N6" s="127"/>
      <c r="O6" s="143"/>
      <c r="P6" s="118" t="s">
        <v>108</v>
      </c>
      <c r="Q6" s="118" t="s">
        <v>109</v>
      </c>
      <c r="R6" s="134" t="s">
        <v>117</v>
      </c>
      <c r="S6" s="134"/>
      <c r="T6" s="134"/>
      <c r="U6" s="134" t="s">
        <v>111</v>
      </c>
      <c r="V6" s="134"/>
      <c r="W6" s="134"/>
      <c r="X6" s="134" t="s">
        <v>113</v>
      </c>
      <c r="Y6" s="134"/>
      <c r="Z6" s="134"/>
      <c r="AA6" s="149"/>
      <c r="AB6" s="149"/>
    </row>
    <row r="7" spans="1:28" ht="23.25" customHeight="1" x14ac:dyDescent="0.25">
      <c r="A7" s="108"/>
      <c r="B7" s="128" t="s">
        <v>42</v>
      </c>
      <c r="C7" s="97">
        <f t="shared" ref="C7:AB7" si="0">C8+C17+C27+C30+C40</f>
        <v>18654.997000000003</v>
      </c>
      <c r="D7" s="97">
        <f t="shared" si="0"/>
        <v>16226.4516</v>
      </c>
      <c r="E7" s="97">
        <f t="shared" si="0"/>
        <v>2428.5454</v>
      </c>
      <c r="F7" s="97">
        <f t="shared" si="0"/>
        <v>1631.6399999999996</v>
      </c>
      <c r="G7" s="97">
        <f t="shared" si="0"/>
        <v>1605.9649999999999</v>
      </c>
      <c r="H7" s="97">
        <f t="shared" si="0"/>
        <v>25.675000000000001</v>
      </c>
      <c r="I7" s="97">
        <f t="shared" si="0"/>
        <v>1573.357</v>
      </c>
      <c r="J7" s="97">
        <f t="shared" si="0"/>
        <v>1336.4866</v>
      </c>
      <c r="K7" s="97">
        <f t="shared" si="0"/>
        <v>236.87040000000002</v>
      </c>
      <c r="L7" s="97">
        <f t="shared" si="0"/>
        <v>15450</v>
      </c>
      <c r="M7" s="97">
        <f t="shared" si="0"/>
        <v>13284</v>
      </c>
      <c r="N7" s="97">
        <f t="shared" si="0"/>
        <v>2166</v>
      </c>
      <c r="O7" s="97">
        <f t="shared" si="0"/>
        <v>19595.608000000004</v>
      </c>
      <c r="P7" s="97">
        <f t="shared" si="0"/>
        <v>16759.062600000001</v>
      </c>
      <c r="Q7" s="97">
        <f t="shared" si="0"/>
        <v>2836.5454</v>
      </c>
      <c r="R7" s="97">
        <f t="shared" si="0"/>
        <v>1892.2509999999995</v>
      </c>
      <c r="S7" s="97">
        <f t="shared" si="0"/>
        <v>1866.5759999999998</v>
      </c>
      <c r="T7" s="97">
        <f t="shared" si="0"/>
        <v>25.675000000000001</v>
      </c>
      <c r="U7" s="97">
        <f t="shared" si="0"/>
        <v>1573.357</v>
      </c>
      <c r="V7" s="97">
        <f t="shared" si="0"/>
        <v>1336.4866</v>
      </c>
      <c r="W7" s="97">
        <f t="shared" si="0"/>
        <v>236.87040000000002</v>
      </c>
      <c r="X7" s="97">
        <f t="shared" si="0"/>
        <v>16130</v>
      </c>
      <c r="Y7" s="97">
        <f t="shared" si="0"/>
        <v>13556</v>
      </c>
      <c r="Z7" s="97">
        <f t="shared" si="0"/>
        <v>2574</v>
      </c>
      <c r="AA7" s="97">
        <f t="shared" si="0"/>
        <v>1324.3810000000012</v>
      </c>
      <c r="AB7" s="97">
        <f t="shared" si="0"/>
        <v>383.77</v>
      </c>
    </row>
    <row r="8" spans="1:28" s="107" customFormat="1" ht="36" customHeight="1" x14ac:dyDescent="0.25">
      <c r="A8" s="128" t="s">
        <v>9</v>
      </c>
      <c r="B8" s="16" t="s">
        <v>0</v>
      </c>
      <c r="C8" s="115">
        <f>D8+E8</f>
        <v>12114.136999999999</v>
      </c>
      <c r="D8" s="115">
        <f>G8+J8+M8</f>
        <v>10414.656999999999</v>
      </c>
      <c r="E8" s="115">
        <f>H8+K8+N8</f>
        <v>1699.48</v>
      </c>
      <c r="F8" s="97">
        <f>G8+H8</f>
        <v>604.79999999999984</v>
      </c>
      <c r="G8" s="109">
        <f>'[1]PL 2 GNBV'!$D$33+'[1]PL 2 GNBV'!$D$66</f>
        <v>584.26999999999987</v>
      </c>
      <c r="H8" s="109">
        <f>'[1]PL 2 GNBV'!$E$33+'[1]PL 2 GNBV'!$E$66</f>
        <v>20.53</v>
      </c>
      <c r="I8" s="97">
        <f>J8+K8</f>
        <v>1225.337</v>
      </c>
      <c r="J8" s="109">
        <v>1041.3869999999999</v>
      </c>
      <c r="K8" s="109">
        <v>183.95</v>
      </c>
      <c r="L8" s="97">
        <f>M8+N8</f>
        <v>10284</v>
      </c>
      <c r="M8" s="97">
        <f>6590+1425+774</f>
        <v>8789</v>
      </c>
      <c r="N8" s="97">
        <f>989+370+136</f>
        <v>1495</v>
      </c>
      <c r="O8" s="97">
        <f>P8+Q8</f>
        <v>13438.518</v>
      </c>
      <c r="P8" s="97">
        <f>S8+V8+Y8</f>
        <v>11301.038</v>
      </c>
      <c r="Q8" s="97">
        <f>T8+W8+Z8</f>
        <v>2137.48</v>
      </c>
      <c r="R8" s="97">
        <f>S8+T8</f>
        <v>1046.1809999999998</v>
      </c>
      <c r="S8" s="109">
        <f>'[1]PL 2 GNBV'!$D$33+'[1]PL 2 GNBV'!$D$66+180.77+260.611</f>
        <v>1025.6509999999998</v>
      </c>
      <c r="T8" s="109">
        <f>'[1]PL 2 GNBV'!$E$33+'[1]PL 2 GNBV'!$E$66</f>
        <v>20.53</v>
      </c>
      <c r="U8" s="97">
        <f>V8+W8</f>
        <v>1225.337</v>
      </c>
      <c r="V8" s="109">
        <v>1041.3869999999999</v>
      </c>
      <c r="W8" s="109">
        <v>183.95</v>
      </c>
      <c r="X8" s="97">
        <f>Y8+Z8</f>
        <v>11167</v>
      </c>
      <c r="Y8" s="97">
        <f>6590+1425+774+139+34+272</f>
        <v>9234</v>
      </c>
      <c r="Z8" s="97">
        <f>989+370+136+24+6+408</f>
        <v>1933</v>
      </c>
      <c r="AA8" s="120">
        <f t="shared" ref="AA8:AA42" si="1">O8-C8</f>
        <v>1324.3810000000012</v>
      </c>
      <c r="AB8" s="110"/>
    </row>
    <row r="9" spans="1:28" s="107" customFormat="1" ht="24" hidden="1" customHeight="1" x14ac:dyDescent="0.25">
      <c r="A9" s="9"/>
      <c r="B9" s="17" t="s">
        <v>14</v>
      </c>
      <c r="C9" s="116">
        <f t="shared" ref="C9:C50" si="2">D9+E9</f>
        <v>0</v>
      </c>
      <c r="D9" s="116">
        <f t="shared" ref="D9:D50" si="3">G9+J9+M9</f>
        <v>0</v>
      </c>
      <c r="E9" s="116">
        <f t="shared" ref="E9:E50" si="4">H9+K9+N9</f>
        <v>0</v>
      </c>
      <c r="F9" s="98"/>
      <c r="G9" s="98"/>
      <c r="H9" s="98"/>
      <c r="I9" s="98">
        <f t="shared" ref="I9:I16" si="5">J9+K9</f>
        <v>0</v>
      </c>
      <c r="J9" s="98"/>
      <c r="K9" s="98"/>
      <c r="L9" s="98"/>
      <c r="M9" s="98"/>
      <c r="N9" s="98"/>
      <c r="O9" s="97">
        <f t="shared" ref="O9:O50" si="6">P9+Q9</f>
        <v>0</v>
      </c>
      <c r="P9" s="97">
        <f t="shared" ref="P9:P50" si="7">S9+V9+Y9</f>
        <v>0</v>
      </c>
      <c r="Q9" s="97">
        <f t="shared" ref="Q9:Q50" si="8">T9+W9+Z9</f>
        <v>0</v>
      </c>
      <c r="R9" s="98"/>
      <c r="S9" s="98"/>
      <c r="T9" s="98"/>
      <c r="U9" s="98">
        <f t="shared" ref="U9:U16" si="9">V9+W9</f>
        <v>0</v>
      </c>
      <c r="V9" s="98"/>
      <c r="W9" s="98"/>
      <c r="X9" s="98"/>
      <c r="Y9" s="98"/>
      <c r="Z9" s="98"/>
      <c r="AA9" s="110">
        <f t="shared" si="1"/>
        <v>0</v>
      </c>
      <c r="AB9" s="110">
        <f t="shared" ref="AB9:AB42" si="10">C9-O9</f>
        <v>0</v>
      </c>
    </row>
    <row r="10" spans="1:28" s="107" customFormat="1" ht="24" hidden="1" customHeight="1" x14ac:dyDescent="0.25">
      <c r="A10" s="9"/>
      <c r="B10" s="17" t="s">
        <v>15</v>
      </c>
      <c r="C10" s="116">
        <f t="shared" si="2"/>
        <v>0</v>
      </c>
      <c r="D10" s="116">
        <f t="shared" si="3"/>
        <v>0</v>
      </c>
      <c r="E10" s="116">
        <f t="shared" si="4"/>
        <v>0</v>
      </c>
      <c r="F10" s="98"/>
      <c r="G10" s="98"/>
      <c r="H10" s="98"/>
      <c r="I10" s="98">
        <f t="shared" si="5"/>
        <v>0</v>
      </c>
      <c r="J10" s="98"/>
      <c r="K10" s="98"/>
      <c r="L10" s="98"/>
      <c r="M10" s="98"/>
      <c r="N10" s="98"/>
      <c r="O10" s="97">
        <f t="shared" si="6"/>
        <v>0</v>
      </c>
      <c r="P10" s="97">
        <f t="shared" si="7"/>
        <v>0</v>
      </c>
      <c r="Q10" s="97">
        <f t="shared" si="8"/>
        <v>0</v>
      </c>
      <c r="R10" s="98"/>
      <c r="S10" s="98"/>
      <c r="T10" s="98"/>
      <c r="U10" s="98">
        <f t="shared" si="9"/>
        <v>0</v>
      </c>
      <c r="V10" s="98"/>
      <c r="W10" s="98"/>
      <c r="X10" s="98"/>
      <c r="Y10" s="98"/>
      <c r="Z10" s="98"/>
      <c r="AA10" s="110">
        <f t="shared" si="1"/>
        <v>0</v>
      </c>
      <c r="AB10" s="110">
        <f t="shared" si="10"/>
        <v>0</v>
      </c>
    </row>
    <row r="11" spans="1:28" s="107" customFormat="1" ht="24" hidden="1" customHeight="1" x14ac:dyDescent="0.25">
      <c r="A11" s="9"/>
      <c r="B11" s="17" t="s">
        <v>16</v>
      </c>
      <c r="C11" s="116">
        <f t="shared" si="2"/>
        <v>0</v>
      </c>
      <c r="D11" s="116">
        <f t="shared" si="3"/>
        <v>0</v>
      </c>
      <c r="E11" s="116">
        <f t="shared" si="4"/>
        <v>0</v>
      </c>
      <c r="F11" s="98"/>
      <c r="G11" s="98"/>
      <c r="H11" s="98"/>
      <c r="I11" s="98">
        <f t="shared" si="5"/>
        <v>0</v>
      </c>
      <c r="J11" s="98"/>
      <c r="K11" s="98"/>
      <c r="L11" s="98"/>
      <c r="M11" s="98"/>
      <c r="N11" s="98"/>
      <c r="O11" s="97">
        <f t="shared" si="6"/>
        <v>0</v>
      </c>
      <c r="P11" s="97">
        <f t="shared" si="7"/>
        <v>0</v>
      </c>
      <c r="Q11" s="97">
        <f t="shared" si="8"/>
        <v>0</v>
      </c>
      <c r="R11" s="98"/>
      <c r="S11" s="98"/>
      <c r="T11" s="98"/>
      <c r="U11" s="98">
        <f t="shared" si="9"/>
        <v>0</v>
      </c>
      <c r="V11" s="98"/>
      <c r="W11" s="98"/>
      <c r="X11" s="98"/>
      <c r="Y11" s="98"/>
      <c r="Z11" s="98"/>
      <c r="AA11" s="110">
        <f t="shared" si="1"/>
        <v>0</v>
      </c>
      <c r="AB11" s="110">
        <f t="shared" si="10"/>
        <v>0</v>
      </c>
    </row>
    <row r="12" spans="1:28" s="107" customFormat="1" ht="24" hidden="1" customHeight="1" x14ac:dyDescent="0.25">
      <c r="A12" s="9"/>
      <c r="B12" s="17" t="s">
        <v>17</v>
      </c>
      <c r="C12" s="116">
        <f t="shared" si="2"/>
        <v>0</v>
      </c>
      <c r="D12" s="116">
        <f t="shared" si="3"/>
        <v>0</v>
      </c>
      <c r="E12" s="116">
        <f t="shared" si="4"/>
        <v>0</v>
      </c>
      <c r="F12" s="98"/>
      <c r="G12" s="98"/>
      <c r="H12" s="98"/>
      <c r="I12" s="98">
        <f t="shared" si="5"/>
        <v>0</v>
      </c>
      <c r="J12" s="98"/>
      <c r="K12" s="98"/>
      <c r="L12" s="98"/>
      <c r="M12" s="98"/>
      <c r="N12" s="98"/>
      <c r="O12" s="97">
        <f t="shared" si="6"/>
        <v>0</v>
      </c>
      <c r="P12" s="97">
        <f t="shared" si="7"/>
        <v>0</v>
      </c>
      <c r="Q12" s="97">
        <f t="shared" si="8"/>
        <v>0</v>
      </c>
      <c r="R12" s="98"/>
      <c r="S12" s="98"/>
      <c r="T12" s="98"/>
      <c r="U12" s="98">
        <f t="shared" si="9"/>
        <v>0</v>
      </c>
      <c r="V12" s="98"/>
      <c r="W12" s="98"/>
      <c r="X12" s="98"/>
      <c r="Y12" s="98"/>
      <c r="Z12" s="98"/>
      <c r="AA12" s="110">
        <f t="shared" si="1"/>
        <v>0</v>
      </c>
      <c r="AB12" s="110">
        <f t="shared" si="10"/>
        <v>0</v>
      </c>
    </row>
    <row r="13" spans="1:28" s="107" customFormat="1" ht="24" hidden="1" customHeight="1" x14ac:dyDescent="0.25">
      <c r="A13" s="9"/>
      <c r="B13" s="17" t="s">
        <v>18</v>
      </c>
      <c r="C13" s="116">
        <f t="shared" si="2"/>
        <v>0</v>
      </c>
      <c r="D13" s="116">
        <f t="shared" si="3"/>
        <v>0</v>
      </c>
      <c r="E13" s="116">
        <f t="shared" si="4"/>
        <v>0</v>
      </c>
      <c r="F13" s="98"/>
      <c r="G13" s="98"/>
      <c r="H13" s="98"/>
      <c r="I13" s="98">
        <f t="shared" si="5"/>
        <v>0</v>
      </c>
      <c r="J13" s="98"/>
      <c r="K13" s="98"/>
      <c r="L13" s="98"/>
      <c r="M13" s="98"/>
      <c r="N13" s="98"/>
      <c r="O13" s="97">
        <f t="shared" si="6"/>
        <v>0</v>
      </c>
      <c r="P13" s="97">
        <f t="shared" si="7"/>
        <v>0</v>
      </c>
      <c r="Q13" s="97">
        <f t="shared" si="8"/>
        <v>0</v>
      </c>
      <c r="R13" s="98"/>
      <c r="S13" s="98"/>
      <c r="T13" s="98"/>
      <c r="U13" s="98">
        <f t="shared" si="9"/>
        <v>0</v>
      </c>
      <c r="V13" s="98"/>
      <c r="W13" s="98"/>
      <c r="X13" s="98"/>
      <c r="Y13" s="98"/>
      <c r="Z13" s="98"/>
      <c r="AA13" s="110">
        <f t="shared" si="1"/>
        <v>0</v>
      </c>
      <c r="AB13" s="110">
        <f t="shared" si="10"/>
        <v>0</v>
      </c>
    </row>
    <row r="14" spans="1:28" s="107" customFormat="1" ht="24" hidden="1" customHeight="1" x14ac:dyDescent="0.25">
      <c r="A14" s="9"/>
      <c r="B14" s="17" t="s">
        <v>19</v>
      </c>
      <c r="C14" s="116">
        <f t="shared" si="2"/>
        <v>0</v>
      </c>
      <c r="D14" s="116">
        <f t="shared" si="3"/>
        <v>0</v>
      </c>
      <c r="E14" s="116">
        <f t="shared" si="4"/>
        <v>0</v>
      </c>
      <c r="F14" s="98"/>
      <c r="G14" s="98"/>
      <c r="H14" s="98"/>
      <c r="I14" s="98">
        <f t="shared" si="5"/>
        <v>0</v>
      </c>
      <c r="J14" s="98"/>
      <c r="K14" s="98"/>
      <c r="L14" s="98"/>
      <c r="M14" s="98"/>
      <c r="N14" s="98"/>
      <c r="O14" s="97">
        <f t="shared" si="6"/>
        <v>0</v>
      </c>
      <c r="P14" s="97">
        <f t="shared" si="7"/>
        <v>0</v>
      </c>
      <c r="Q14" s="97">
        <f t="shared" si="8"/>
        <v>0</v>
      </c>
      <c r="R14" s="98"/>
      <c r="S14" s="98"/>
      <c r="T14" s="98"/>
      <c r="U14" s="98">
        <f t="shared" si="9"/>
        <v>0</v>
      </c>
      <c r="V14" s="98"/>
      <c r="W14" s="98"/>
      <c r="X14" s="98"/>
      <c r="Y14" s="98"/>
      <c r="Z14" s="98"/>
      <c r="AA14" s="110">
        <f t="shared" si="1"/>
        <v>0</v>
      </c>
      <c r="AB14" s="110">
        <f t="shared" si="10"/>
        <v>0</v>
      </c>
    </row>
    <row r="15" spans="1:28" s="107" customFormat="1" ht="24" hidden="1" customHeight="1" x14ac:dyDescent="0.25">
      <c r="A15" s="9"/>
      <c r="B15" s="17" t="s">
        <v>20</v>
      </c>
      <c r="C15" s="116">
        <f t="shared" si="2"/>
        <v>0</v>
      </c>
      <c r="D15" s="116">
        <f t="shared" si="3"/>
        <v>0</v>
      </c>
      <c r="E15" s="116">
        <f t="shared" si="4"/>
        <v>0</v>
      </c>
      <c r="F15" s="98"/>
      <c r="G15" s="98"/>
      <c r="H15" s="98"/>
      <c r="I15" s="98">
        <f t="shared" si="5"/>
        <v>0</v>
      </c>
      <c r="J15" s="98"/>
      <c r="K15" s="98"/>
      <c r="L15" s="98"/>
      <c r="M15" s="98"/>
      <c r="N15" s="98"/>
      <c r="O15" s="97">
        <f t="shared" si="6"/>
        <v>0</v>
      </c>
      <c r="P15" s="97">
        <f t="shared" si="7"/>
        <v>0</v>
      </c>
      <c r="Q15" s="97">
        <f t="shared" si="8"/>
        <v>0</v>
      </c>
      <c r="R15" s="98"/>
      <c r="S15" s="98"/>
      <c r="T15" s="98"/>
      <c r="U15" s="98">
        <f t="shared" si="9"/>
        <v>0</v>
      </c>
      <c r="V15" s="98"/>
      <c r="W15" s="98"/>
      <c r="X15" s="98"/>
      <c r="Y15" s="98"/>
      <c r="Z15" s="98"/>
      <c r="AA15" s="110">
        <f t="shared" si="1"/>
        <v>0</v>
      </c>
      <c r="AB15" s="110">
        <f t="shared" si="10"/>
        <v>0</v>
      </c>
    </row>
    <row r="16" spans="1:28" s="107" customFormat="1" ht="24" hidden="1" customHeight="1" x14ac:dyDescent="0.25">
      <c r="A16" s="9"/>
      <c r="B16" s="17" t="s">
        <v>21</v>
      </c>
      <c r="C16" s="116">
        <f t="shared" si="2"/>
        <v>0</v>
      </c>
      <c r="D16" s="116">
        <f t="shared" si="3"/>
        <v>0</v>
      </c>
      <c r="E16" s="116">
        <f t="shared" si="4"/>
        <v>0</v>
      </c>
      <c r="F16" s="98"/>
      <c r="G16" s="98"/>
      <c r="H16" s="98"/>
      <c r="I16" s="98">
        <f t="shared" si="5"/>
        <v>0</v>
      </c>
      <c r="J16" s="98"/>
      <c r="K16" s="98"/>
      <c r="L16" s="98"/>
      <c r="M16" s="98"/>
      <c r="N16" s="98"/>
      <c r="O16" s="97">
        <f t="shared" si="6"/>
        <v>0</v>
      </c>
      <c r="P16" s="97">
        <f t="shared" si="7"/>
        <v>0</v>
      </c>
      <c r="Q16" s="97">
        <f t="shared" si="8"/>
        <v>0</v>
      </c>
      <c r="R16" s="98"/>
      <c r="S16" s="98"/>
      <c r="T16" s="98"/>
      <c r="U16" s="98">
        <f t="shared" si="9"/>
        <v>0</v>
      </c>
      <c r="V16" s="98"/>
      <c r="W16" s="98"/>
      <c r="X16" s="98"/>
      <c r="Y16" s="98"/>
      <c r="Z16" s="98"/>
      <c r="AA16" s="110">
        <f t="shared" si="1"/>
        <v>0</v>
      </c>
      <c r="AB16" s="110">
        <f t="shared" si="10"/>
        <v>0</v>
      </c>
    </row>
    <row r="17" spans="1:28" s="107" customFormat="1" ht="33.75" customHeight="1" x14ac:dyDescent="0.25">
      <c r="A17" s="128" t="s">
        <v>13</v>
      </c>
      <c r="B17" s="16" t="s">
        <v>1</v>
      </c>
      <c r="C17" s="115">
        <f t="shared" si="2"/>
        <v>3203.8760000000002</v>
      </c>
      <c r="D17" s="115">
        <f t="shared" si="3"/>
        <v>2784.2946000000002</v>
      </c>
      <c r="E17" s="115">
        <f t="shared" si="4"/>
        <v>419.58140000000003</v>
      </c>
      <c r="F17" s="97">
        <f>F18</f>
        <v>1.1099999999999999</v>
      </c>
      <c r="G17" s="97">
        <f t="shared" ref="G17:H17" si="11">G18</f>
        <v>0.96499999999999997</v>
      </c>
      <c r="H17" s="97">
        <f t="shared" si="11"/>
        <v>0.14499999999999999</v>
      </c>
      <c r="I17" s="97">
        <f>I18</f>
        <v>62.766000000000119</v>
      </c>
      <c r="J17" s="97">
        <f t="shared" ref="J17:N17" si="12">J18</f>
        <v>53.329600000000099</v>
      </c>
      <c r="K17" s="97">
        <f t="shared" si="12"/>
        <v>9.4364000000000203</v>
      </c>
      <c r="L17" s="97">
        <f t="shared" si="12"/>
        <v>3140</v>
      </c>
      <c r="M17" s="97">
        <f t="shared" si="12"/>
        <v>2730</v>
      </c>
      <c r="N17" s="97">
        <f t="shared" si="12"/>
        <v>410</v>
      </c>
      <c r="O17" s="97">
        <f t="shared" si="6"/>
        <v>3203.8760000000002</v>
      </c>
      <c r="P17" s="97">
        <f t="shared" si="7"/>
        <v>2784.2946000000002</v>
      </c>
      <c r="Q17" s="97">
        <f t="shared" si="8"/>
        <v>419.58140000000003</v>
      </c>
      <c r="R17" s="97">
        <f>R18</f>
        <v>1.1099999999999999</v>
      </c>
      <c r="S17" s="97">
        <f t="shared" ref="S17:T17" si="13">S18</f>
        <v>0.96499999999999997</v>
      </c>
      <c r="T17" s="97">
        <f t="shared" si="13"/>
        <v>0.14499999999999999</v>
      </c>
      <c r="U17" s="97">
        <f>U18</f>
        <v>62.766000000000119</v>
      </c>
      <c r="V17" s="97">
        <f t="shared" ref="V17:Z17" si="14">V18</f>
        <v>53.329600000000099</v>
      </c>
      <c r="W17" s="97">
        <f t="shared" si="14"/>
        <v>9.4364000000000203</v>
      </c>
      <c r="X17" s="97">
        <f t="shared" si="14"/>
        <v>3140</v>
      </c>
      <c r="Y17" s="97">
        <f t="shared" si="14"/>
        <v>2730</v>
      </c>
      <c r="Z17" s="97">
        <f t="shared" si="14"/>
        <v>410</v>
      </c>
      <c r="AA17" s="110">
        <f t="shared" si="1"/>
        <v>0</v>
      </c>
      <c r="AB17" s="110">
        <f t="shared" si="10"/>
        <v>0</v>
      </c>
    </row>
    <row r="18" spans="1:28" s="107" customFormat="1" ht="38.25" customHeight="1" x14ac:dyDescent="0.25">
      <c r="A18" s="9"/>
      <c r="B18" s="17" t="s">
        <v>2</v>
      </c>
      <c r="C18" s="116">
        <f t="shared" si="2"/>
        <v>3203.8760000000002</v>
      </c>
      <c r="D18" s="116">
        <f t="shared" si="3"/>
        <v>2784.2946000000002</v>
      </c>
      <c r="E18" s="116">
        <f t="shared" si="4"/>
        <v>419.58140000000003</v>
      </c>
      <c r="F18" s="98">
        <f>G18+H18</f>
        <v>1.1099999999999999</v>
      </c>
      <c r="G18" s="98">
        <v>0.96499999999999997</v>
      </c>
      <c r="H18" s="98">
        <v>0.14499999999999999</v>
      </c>
      <c r="I18" s="98">
        <f>J18+K18</f>
        <v>62.766000000000119</v>
      </c>
      <c r="J18" s="110">
        <f>54.2946000000001-G18</f>
        <v>53.329600000000099</v>
      </c>
      <c r="K18" s="110">
        <f>9.58140000000002-H18</f>
        <v>9.4364000000000203</v>
      </c>
      <c r="L18" s="98">
        <f>M18+N18</f>
        <v>3140</v>
      </c>
      <c r="M18" s="98">
        <v>2730</v>
      </c>
      <c r="N18" s="98">
        <v>410</v>
      </c>
      <c r="O18" s="98">
        <f t="shared" si="6"/>
        <v>3203.8760000000002</v>
      </c>
      <c r="P18" s="98">
        <f t="shared" si="7"/>
        <v>2784.2946000000002</v>
      </c>
      <c r="Q18" s="98">
        <f t="shared" si="8"/>
        <v>419.58140000000003</v>
      </c>
      <c r="R18" s="98">
        <f>S18+T18</f>
        <v>1.1099999999999999</v>
      </c>
      <c r="S18" s="98">
        <v>0.96499999999999997</v>
      </c>
      <c r="T18" s="98">
        <v>0.14499999999999999</v>
      </c>
      <c r="U18" s="98">
        <f>V18+W18</f>
        <v>62.766000000000119</v>
      </c>
      <c r="V18" s="110">
        <f>54.2946000000001-S18</f>
        <v>53.329600000000099</v>
      </c>
      <c r="W18" s="110">
        <f>9.58140000000002-T18</f>
        <v>9.4364000000000203</v>
      </c>
      <c r="X18" s="98">
        <f>Y18+Z18</f>
        <v>3140</v>
      </c>
      <c r="Y18" s="98">
        <v>2730</v>
      </c>
      <c r="Z18" s="98">
        <v>410</v>
      </c>
      <c r="AA18" s="110"/>
      <c r="AB18" s="110"/>
    </row>
    <row r="19" spans="1:28" s="107" customFormat="1" ht="24" hidden="1" customHeight="1" x14ac:dyDescent="0.25">
      <c r="A19" s="9"/>
      <c r="B19" s="17" t="s">
        <v>14</v>
      </c>
      <c r="C19" s="116">
        <f t="shared" si="2"/>
        <v>0</v>
      </c>
      <c r="D19" s="116">
        <f t="shared" si="3"/>
        <v>0</v>
      </c>
      <c r="E19" s="116">
        <f t="shared" si="4"/>
        <v>0</v>
      </c>
      <c r="F19" s="98"/>
      <c r="G19" s="98"/>
      <c r="H19" s="98"/>
      <c r="I19" s="98"/>
      <c r="J19" s="98"/>
      <c r="K19" s="98"/>
      <c r="L19" s="98"/>
      <c r="M19" s="98"/>
      <c r="N19" s="98"/>
      <c r="O19" s="97">
        <f t="shared" si="6"/>
        <v>0</v>
      </c>
      <c r="P19" s="97">
        <f t="shared" si="7"/>
        <v>0</v>
      </c>
      <c r="Q19" s="97">
        <f t="shared" si="8"/>
        <v>0</v>
      </c>
      <c r="R19" s="98"/>
      <c r="S19" s="98"/>
      <c r="T19" s="98"/>
      <c r="U19" s="98"/>
      <c r="V19" s="98"/>
      <c r="W19" s="98"/>
      <c r="X19" s="98"/>
      <c r="Y19" s="98"/>
      <c r="Z19" s="98"/>
      <c r="AA19" s="110">
        <f t="shared" si="1"/>
        <v>0</v>
      </c>
      <c r="AB19" s="110">
        <f t="shared" si="10"/>
        <v>0</v>
      </c>
    </row>
    <row r="20" spans="1:28" s="107" customFormat="1" ht="24" hidden="1" customHeight="1" x14ac:dyDescent="0.25">
      <c r="A20" s="9"/>
      <c r="B20" s="17" t="s">
        <v>15</v>
      </c>
      <c r="C20" s="116">
        <f t="shared" si="2"/>
        <v>0</v>
      </c>
      <c r="D20" s="116">
        <f t="shared" si="3"/>
        <v>0</v>
      </c>
      <c r="E20" s="116">
        <f t="shared" si="4"/>
        <v>0</v>
      </c>
      <c r="F20" s="98"/>
      <c r="G20" s="98"/>
      <c r="H20" s="98"/>
      <c r="I20" s="98"/>
      <c r="J20" s="98"/>
      <c r="K20" s="98"/>
      <c r="L20" s="98"/>
      <c r="M20" s="98"/>
      <c r="N20" s="98"/>
      <c r="O20" s="97">
        <f t="shared" si="6"/>
        <v>0</v>
      </c>
      <c r="P20" s="97">
        <f t="shared" si="7"/>
        <v>0</v>
      </c>
      <c r="Q20" s="97">
        <f t="shared" si="8"/>
        <v>0</v>
      </c>
      <c r="R20" s="98"/>
      <c r="S20" s="98"/>
      <c r="T20" s="98"/>
      <c r="U20" s="98"/>
      <c r="V20" s="98"/>
      <c r="W20" s="98"/>
      <c r="X20" s="98"/>
      <c r="Y20" s="98"/>
      <c r="Z20" s="98"/>
      <c r="AA20" s="110">
        <f t="shared" si="1"/>
        <v>0</v>
      </c>
      <c r="AB20" s="110">
        <f t="shared" si="10"/>
        <v>0</v>
      </c>
    </row>
    <row r="21" spans="1:28" s="107" customFormat="1" ht="24" hidden="1" customHeight="1" x14ac:dyDescent="0.25">
      <c r="A21" s="9"/>
      <c r="B21" s="17" t="s">
        <v>16</v>
      </c>
      <c r="C21" s="116">
        <f t="shared" si="2"/>
        <v>0</v>
      </c>
      <c r="D21" s="116">
        <f t="shared" si="3"/>
        <v>0</v>
      </c>
      <c r="E21" s="116">
        <f t="shared" si="4"/>
        <v>0</v>
      </c>
      <c r="F21" s="98"/>
      <c r="G21" s="98"/>
      <c r="H21" s="98"/>
      <c r="I21" s="98"/>
      <c r="J21" s="98"/>
      <c r="K21" s="98"/>
      <c r="L21" s="98"/>
      <c r="M21" s="98"/>
      <c r="N21" s="98"/>
      <c r="O21" s="97">
        <f t="shared" si="6"/>
        <v>0</v>
      </c>
      <c r="P21" s="97">
        <f t="shared" si="7"/>
        <v>0</v>
      </c>
      <c r="Q21" s="97">
        <f t="shared" si="8"/>
        <v>0</v>
      </c>
      <c r="R21" s="98"/>
      <c r="S21" s="98"/>
      <c r="T21" s="98"/>
      <c r="U21" s="98"/>
      <c r="V21" s="98"/>
      <c r="W21" s="98"/>
      <c r="X21" s="98"/>
      <c r="Y21" s="98"/>
      <c r="Z21" s="98"/>
      <c r="AA21" s="110">
        <f t="shared" si="1"/>
        <v>0</v>
      </c>
      <c r="AB21" s="110">
        <f t="shared" si="10"/>
        <v>0</v>
      </c>
    </row>
    <row r="22" spans="1:28" s="107" customFormat="1" ht="24" hidden="1" customHeight="1" x14ac:dyDescent="0.25">
      <c r="A22" s="9"/>
      <c r="B22" s="17" t="s">
        <v>17</v>
      </c>
      <c r="C22" s="116">
        <f t="shared" si="2"/>
        <v>0</v>
      </c>
      <c r="D22" s="116">
        <f t="shared" si="3"/>
        <v>0</v>
      </c>
      <c r="E22" s="116">
        <f t="shared" si="4"/>
        <v>0</v>
      </c>
      <c r="F22" s="98"/>
      <c r="G22" s="98"/>
      <c r="H22" s="98"/>
      <c r="I22" s="98"/>
      <c r="J22" s="98"/>
      <c r="K22" s="98"/>
      <c r="L22" s="98"/>
      <c r="M22" s="98"/>
      <c r="N22" s="98"/>
      <c r="O22" s="97">
        <f t="shared" si="6"/>
        <v>0</v>
      </c>
      <c r="P22" s="97">
        <f t="shared" si="7"/>
        <v>0</v>
      </c>
      <c r="Q22" s="97">
        <f t="shared" si="8"/>
        <v>0</v>
      </c>
      <c r="R22" s="98"/>
      <c r="S22" s="98"/>
      <c r="T22" s="98"/>
      <c r="U22" s="98"/>
      <c r="V22" s="98"/>
      <c r="W22" s="98"/>
      <c r="X22" s="98"/>
      <c r="Y22" s="98"/>
      <c r="Z22" s="98"/>
      <c r="AA22" s="110">
        <f t="shared" si="1"/>
        <v>0</v>
      </c>
      <c r="AB22" s="110">
        <f t="shared" si="10"/>
        <v>0</v>
      </c>
    </row>
    <row r="23" spans="1:28" s="107" customFormat="1" ht="24" hidden="1" customHeight="1" x14ac:dyDescent="0.25">
      <c r="A23" s="9"/>
      <c r="B23" s="17" t="s">
        <v>18</v>
      </c>
      <c r="C23" s="116">
        <f t="shared" si="2"/>
        <v>0</v>
      </c>
      <c r="D23" s="116">
        <f t="shared" si="3"/>
        <v>0</v>
      </c>
      <c r="E23" s="116">
        <f t="shared" si="4"/>
        <v>0</v>
      </c>
      <c r="F23" s="98"/>
      <c r="G23" s="98"/>
      <c r="H23" s="98"/>
      <c r="I23" s="98"/>
      <c r="J23" s="98"/>
      <c r="K23" s="98"/>
      <c r="L23" s="98"/>
      <c r="M23" s="98"/>
      <c r="N23" s="98"/>
      <c r="O23" s="97">
        <f t="shared" si="6"/>
        <v>0</v>
      </c>
      <c r="P23" s="97">
        <f t="shared" si="7"/>
        <v>0</v>
      </c>
      <c r="Q23" s="97">
        <f t="shared" si="8"/>
        <v>0</v>
      </c>
      <c r="R23" s="98"/>
      <c r="S23" s="98"/>
      <c r="T23" s="98"/>
      <c r="U23" s="98"/>
      <c r="V23" s="98"/>
      <c r="W23" s="98"/>
      <c r="X23" s="98"/>
      <c r="Y23" s="98"/>
      <c r="Z23" s="98"/>
      <c r="AA23" s="110">
        <f t="shared" si="1"/>
        <v>0</v>
      </c>
      <c r="AB23" s="110">
        <f t="shared" si="10"/>
        <v>0</v>
      </c>
    </row>
    <row r="24" spans="1:28" s="107" customFormat="1" ht="24" hidden="1" customHeight="1" x14ac:dyDescent="0.25">
      <c r="A24" s="9"/>
      <c r="B24" s="17" t="s">
        <v>19</v>
      </c>
      <c r="C24" s="116">
        <f t="shared" si="2"/>
        <v>0</v>
      </c>
      <c r="D24" s="116">
        <f t="shared" si="3"/>
        <v>0</v>
      </c>
      <c r="E24" s="116">
        <f t="shared" si="4"/>
        <v>0</v>
      </c>
      <c r="F24" s="98"/>
      <c r="G24" s="98"/>
      <c r="H24" s="98"/>
      <c r="I24" s="98"/>
      <c r="J24" s="98"/>
      <c r="K24" s="98"/>
      <c r="L24" s="98"/>
      <c r="M24" s="98"/>
      <c r="N24" s="98"/>
      <c r="O24" s="97">
        <f t="shared" si="6"/>
        <v>0</v>
      </c>
      <c r="P24" s="97">
        <f t="shared" si="7"/>
        <v>0</v>
      </c>
      <c r="Q24" s="97">
        <f t="shared" si="8"/>
        <v>0</v>
      </c>
      <c r="R24" s="98"/>
      <c r="S24" s="98"/>
      <c r="T24" s="98"/>
      <c r="U24" s="98"/>
      <c r="V24" s="98"/>
      <c r="W24" s="98"/>
      <c r="X24" s="98"/>
      <c r="Y24" s="98"/>
      <c r="Z24" s="98"/>
      <c r="AA24" s="110">
        <f t="shared" si="1"/>
        <v>0</v>
      </c>
      <c r="AB24" s="110">
        <f t="shared" si="10"/>
        <v>0</v>
      </c>
    </row>
    <row r="25" spans="1:28" s="107" customFormat="1" ht="24" hidden="1" customHeight="1" x14ac:dyDescent="0.25">
      <c r="A25" s="9"/>
      <c r="B25" s="17" t="s">
        <v>20</v>
      </c>
      <c r="C25" s="116">
        <f t="shared" si="2"/>
        <v>0</v>
      </c>
      <c r="D25" s="116">
        <f t="shared" si="3"/>
        <v>0</v>
      </c>
      <c r="E25" s="116">
        <f t="shared" si="4"/>
        <v>0</v>
      </c>
      <c r="F25" s="98"/>
      <c r="G25" s="98"/>
      <c r="H25" s="98"/>
      <c r="I25" s="98"/>
      <c r="J25" s="98"/>
      <c r="K25" s="98"/>
      <c r="L25" s="98"/>
      <c r="M25" s="98"/>
      <c r="N25" s="98"/>
      <c r="O25" s="97">
        <f t="shared" si="6"/>
        <v>0</v>
      </c>
      <c r="P25" s="97">
        <f t="shared" si="7"/>
        <v>0</v>
      </c>
      <c r="Q25" s="97">
        <f t="shared" si="8"/>
        <v>0</v>
      </c>
      <c r="R25" s="98"/>
      <c r="S25" s="98"/>
      <c r="T25" s="98"/>
      <c r="U25" s="98"/>
      <c r="V25" s="98"/>
      <c r="W25" s="98"/>
      <c r="X25" s="98"/>
      <c r="Y25" s="98"/>
      <c r="Z25" s="98"/>
      <c r="AA25" s="110">
        <f t="shared" si="1"/>
        <v>0</v>
      </c>
      <c r="AB25" s="110">
        <f t="shared" si="10"/>
        <v>0</v>
      </c>
    </row>
    <row r="26" spans="1:28" s="107" customFormat="1" ht="24" hidden="1" customHeight="1" x14ac:dyDescent="0.25">
      <c r="A26" s="9"/>
      <c r="B26" s="17" t="s">
        <v>21</v>
      </c>
      <c r="C26" s="116">
        <f t="shared" si="2"/>
        <v>0</v>
      </c>
      <c r="D26" s="116">
        <f t="shared" si="3"/>
        <v>0</v>
      </c>
      <c r="E26" s="116">
        <f t="shared" si="4"/>
        <v>0</v>
      </c>
      <c r="F26" s="98"/>
      <c r="G26" s="98"/>
      <c r="H26" s="98"/>
      <c r="I26" s="98"/>
      <c r="J26" s="98"/>
      <c r="K26" s="98"/>
      <c r="L26" s="98"/>
      <c r="M26" s="98"/>
      <c r="N26" s="98"/>
      <c r="O26" s="97">
        <f t="shared" si="6"/>
        <v>0</v>
      </c>
      <c r="P26" s="97">
        <f t="shared" si="7"/>
        <v>0</v>
      </c>
      <c r="Q26" s="97">
        <f t="shared" si="8"/>
        <v>0</v>
      </c>
      <c r="R26" s="98"/>
      <c r="S26" s="98"/>
      <c r="T26" s="98"/>
      <c r="U26" s="98"/>
      <c r="V26" s="98"/>
      <c r="W26" s="98"/>
      <c r="X26" s="98"/>
      <c r="Y26" s="98"/>
      <c r="Z26" s="98"/>
      <c r="AA26" s="110">
        <f t="shared" si="1"/>
        <v>0</v>
      </c>
      <c r="AB26" s="110">
        <f t="shared" si="10"/>
        <v>0</v>
      </c>
    </row>
    <row r="27" spans="1:28" s="107" customFormat="1" ht="33.75" customHeight="1" x14ac:dyDescent="0.25">
      <c r="A27" s="128" t="s">
        <v>22</v>
      </c>
      <c r="B27" s="16" t="s">
        <v>3</v>
      </c>
      <c r="C27" s="116">
        <f t="shared" si="2"/>
        <v>1819.2920000000001</v>
      </c>
      <c r="D27" s="116">
        <f t="shared" si="3"/>
        <v>1710.5920000000001</v>
      </c>
      <c r="E27" s="116">
        <f t="shared" si="4"/>
        <v>108.7</v>
      </c>
      <c r="F27" s="97">
        <f>F28+F29</f>
        <v>995.62</v>
      </c>
      <c r="G27" s="97">
        <f t="shared" ref="G27:N27" si="15">G28+G29</f>
        <v>995.62</v>
      </c>
      <c r="H27" s="97">
        <f t="shared" si="15"/>
        <v>0</v>
      </c>
      <c r="I27" s="97">
        <f>I28+I29</f>
        <v>64.671999999999997</v>
      </c>
      <c r="J27" s="97">
        <f t="shared" si="15"/>
        <v>54.972000000000001</v>
      </c>
      <c r="K27" s="97">
        <f t="shared" si="15"/>
        <v>9.6999999999999993</v>
      </c>
      <c r="L27" s="97">
        <f>L28+L29</f>
        <v>759</v>
      </c>
      <c r="M27" s="97">
        <f t="shared" si="15"/>
        <v>660</v>
      </c>
      <c r="N27" s="97">
        <f t="shared" si="15"/>
        <v>99</v>
      </c>
      <c r="O27" s="97">
        <f t="shared" si="6"/>
        <v>1475.5220000000002</v>
      </c>
      <c r="P27" s="97">
        <f t="shared" si="7"/>
        <v>1390.8220000000001</v>
      </c>
      <c r="Q27" s="97">
        <f t="shared" si="8"/>
        <v>84.7</v>
      </c>
      <c r="R27" s="97">
        <f>R28+R29</f>
        <v>814.85</v>
      </c>
      <c r="S27" s="97">
        <f t="shared" ref="S27:T27" si="16">S28+S29</f>
        <v>814.85</v>
      </c>
      <c r="T27" s="97">
        <f t="shared" si="16"/>
        <v>0</v>
      </c>
      <c r="U27" s="97">
        <f>U28+U29</f>
        <v>64.671999999999997</v>
      </c>
      <c r="V27" s="97">
        <f t="shared" ref="V27:W27" si="17">V28+V29</f>
        <v>54.972000000000001</v>
      </c>
      <c r="W27" s="97">
        <f t="shared" si="17"/>
        <v>9.6999999999999993</v>
      </c>
      <c r="X27" s="97">
        <f>X28+X29</f>
        <v>596</v>
      </c>
      <c r="Y27" s="97">
        <f t="shared" ref="Y27:Z27" si="18">Y28+Y29</f>
        <v>521</v>
      </c>
      <c r="Z27" s="97">
        <f t="shared" si="18"/>
        <v>75</v>
      </c>
      <c r="AA27" s="110"/>
      <c r="AB27" s="120">
        <f t="shared" si="10"/>
        <v>343.77</v>
      </c>
    </row>
    <row r="28" spans="1:28" s="107" customFormat="1" ht="33.75" customHeight="1" x14ac:dyDescent="0.25">
      <c r="A28" s="9">
        <v>1</v>
      </c>
      <c r="B28" s="17" t="s">
        <v>4</v>
      </c>
      <c r="C28" s="116">
        <f t="shared" si="2"/>
        <v>995.62</v>
      </c>
      <c r="D28" s="116">
        <f t="shared" si="3"/>
        <v>995.62</v>
      </c>
      <c r="E28" s="116">
        <f t="shared" si="4"/>
        <v>0</v>
      </c>
      <c r="F28" s="98">
        <v>995.62</v>
      </c>
      <c r="G28" s="98">
        <v>995.62</v>
      </c>
      <c r="H28" s="98"/>
      <c r="I28" s="98"/>
      <c r="J28" s="98"/>
      <c r="K28" s="98"/>
      <c r="L28" s="98"/>
      <c r="M28" s="98"/>
      <c r="N28" s="98"/>
      <c r="O28" s="98">
        <f t="shared" si="6"/>
        <v>814.85</v>
      </c>
      <c r="P28" s="98">
        <f t="shared" si="7"/>
        <v>814.85</v>
      </c>
      <c r="Q28" s="98">
        <f t="shared" si="8"/>
        <v>0</v>
      </c>
      <c r="R28" s="98">
        <f>S28</f>
        <v>814.85</v>
      </c>
      <c r="S28" s="98">
        <v>814.85</v>
      </c>
      <c r="T28" s="98"/>
      <c r="U28" s="98"/>
      <c r="V28" s="98"/>
      <c r="W28" s="98"/>
      <c r="X28" s="98"/>
      <c r="Y28" s="98"/>
      <c r="Z28" s="98"/>
      <c r="AA28" s="110"/>
      <c r="AB28" s="110">
        <f t="shared" si="10"/>
        <v>180.76999999999998</v>
      </c>
    </row>
    <row r="29" spans="1:28" s="107" customFormat="1" ht="24" customHeight="1" x14ac:dyDescent="0.25">
      <c r="A29" s="9">
        <v>2</v>
      </c>
      <c r="B29" s="17" t="s">
        <v>5</v>
      </c>
      <c r="C29" s="116">
        <f t="shared" si="2"/>
        <v>823.67200000000003</v>
      </c>
      <c r="D29" s="116">
        <f t="shared" si="3"/>
        <v>714.97199999999998</v>
      </c>
      <c r="E29" s="116">
        <f t="shared" si="4"/>
        <v>108.7</v>
      </c>
      <c r="F29" s="98"/>
      <c r="G29" s="98"/>
      <c r="H29" s="98"/>
      <c r="I29" s="98">
        <f>J29+K29</f>
        <v>64.671999999999997</v>
      </c>
      <c r="J29" s="98">
        <v>54.972000000000001</v>
      </c>
      <c r="K29" s="98">
        <v>9.6999999999999993</v>
      </c>
      <c r="L29" s="98">
        <f>M29+N29</f>
        <v>759</v>
      </c>
      <c r="M29" s="98">
        <v>660</v>
      </c>
      <c r="N29" s="98">
        <v>99</v>
      </c>
      <c r="O29" s="98">
        <f t="shared" si="6"/>
        <v>660.67200000000003</v>
      </c>
      <c r="P29" s="98">
        <f t="shared" si="7"/>
        <v>575.97199999999998</v>
      </c>
      <c r="Q29" s="98">
        <f t="shared" si="8"/>
        <v>84.7</v>
      </c>
      <c r="R29" s="98"/>
      <c r="S29" s="98"/>
      <c r="T29" s="98"/>
      <c r="U29" s="98">
        <f>V29+W29</f>
        <v>64.671999999999997</v>
      </c>
      <c r="V29" s="98">
        <v>54.972000000000001</v>
      </c>
      <c r="W29" s="98">
        <v>9.6999999999999993</v>
      </c>
      <c r="X29" s="98">
        <f>Y29+Z29</f>
        <v>596</v>
      </c>
      <c r="Y29" s="119">
        <v>521</v>
      </c>
      <c r="Z29" s="119">
        <v>75</v>
      </c>
      <c r="AA29" s="110"/>
      <c r="AB29" s="110">
        <f t="shared" si="10"/>
        <v>163</v>
      </c>
    </row>
    <row r="30" spans="1:28" s="107" customFormat="1" ht="31.5" x14ac:dyDescent="0.25">
      <c r="A30" s="128" t="s">
        <v>23</v>
      </c>
      <c r="B30" s="16" t="s">
        <v>6</v>
      </c>
      <c r="C30" s="116">
        <f t="shared" si="2"/>
        <v>654.93700000000001</v>
      </c>
      <c r="D30" s="116">
        <f t="shared" si="3"/>
        <v>570</v>
      </c>
      <c r="E30" s="116">
        <f t="shared" si="4"/>
        <v>84.936999999999998</v>
      </c>
      <c r="F30" s="97">
        <f t="shared" ref="F30:N30" si="19">F31+F32</f>
        <v>0</v>
      </c>
      <c r="G30" s="97">
        <f t="shared" si="19"/>
        <v>0</v>
      </c>
      <c r="H30" s="97">
        <f t="shared" si="19"/>
        <v>0</v>
      </c>
      <c r="I30" s="97">
        <f t="shared" si="19"/>
        <v>100.937</v>
      </c>
      <c r="J30" s="97">
        <f t="shared" si="19"/>
        <v>85</v>
      </c>
      <c r="K30" s="97">
        <f t="shared" si="19"/>
        <v>15.936999999999999</v>
      </c>
      <c r="L30" s="97">
        <f t="shared" si="19"/>
        <v>554</v>
      </c>
      <c r="M30" s="97">
        <f t="shared" si="19"/>
        <v>485</v>
      </c>
      <c r="N30" s="97">
        <f t="shared" si="19"/>
        <v>69</v>
      </c>
      <c r="O30" s="97">
        <f t="shared" si="6"/>
        <v>614.93700000000001</v>
      </c>
      <c r="P30" s="97">
        <f t="shared" si="7"/>
        <v>536</v>
      </c>
      <c r="Q30" s="97">
        <f t="shared" si="8"/>
        <v>78.936999999999998</v>
      </c>
      <c r="R30" s="97">
        <f t="shared" ref="R30:Z30" si="20">R31+R32</f>
        <v>0</v>
      </c>
      <c r="S30" s="97">
        <f t="shared" si="20"/>
        <v>0</v>
      </c>
      <c r="T30" s="97">
        <f t="shared" si="20"/>
        <v>0</v>
      </c>
      <c r="U30" s="97">
        <f t="shared" si="20"/>
        <v>100.937</v>
      </c>
      <c r="V30" s="97">
        <f t="shared" si="20"/>
        <v>85</v>
      </c>
      <c r="W30" s="97">
        <f t="shared" si="20"/>
        <v>15.936999999999999</v>
      </c>
      <c r="X30" s="97">
        <f t="shared" si="20"/>
        <v>514</v>
      </c>
      <c r="Y30" s="97">
        <f t="shared" si="20"/>
        <v>451</v>
      </c>
      <c r="Z30" s="97">
        <f t="shared" si="20"/>
        <v>63</v>
      </c>
      <c r="AA30" s="110"/>
      <c r="AB30" s="120">
        <f t="shared" si="10"/>
        <v>40</v>
      </c>
    </row>
    <row r="31" spans="1:28" s="107" customFormat="1" x14ac:dyDescent="0.25">
      <c r="A31" s="9">
        <v>1</v>
      </c>
      <c r="B31" s="17" t="s">
        <v>7</v>
      </c>
      <c r="C31" s="116">
        <f t="shared" si="2"/>
        <v>272.346</v>
      </c>
      <c r="D31" s="116">
        <f t="shared" si="3"/>
        <v>240</v>
      </c>
      <c r="E31" s="116">
        <f t="shared" si="4"/>
        <v>32.345999999999997</v>
      </c>
      <c r="F31" s="98"/>
      <c r="G31" s="98"/>
      <c r="H31" s="98"/>
      <c r="I31" s="98">
        <f t="shared" ref="I31:I41" si="21">J31+K31</f>
        <v>0.34599999999999997</v>
      </c>
      <c r="J31" s="98"/>
      <c r="K31" s="98">
        <v>0.34599999999999997</v>
      </c>
      <c r="L31" s="98">
        <f>M31+N31</f>
        <v>272</v>
      </c>
      <c r="M31" s="98">
        <v>240</v>
      </c>
      <c r="N31" s="98">
        <v>32</v>
      </c>
      <c r="O31" s="98">
        <f t="shared" si="6"/>
        <v>272.346</v>
      </c>
      <c r="P31" s="98">
        <f t="shared" si="7"/>
        <v>240</v>
      </c>
      <c r="Q31" s="98">
        <f t="shared" si="8"/>
        <v>32.345999999999997</v>
      </c>
      <c r="R31" s="98"/>
      <c r="S31" s="98"/>
      <c r="T31" s="98"/>
      <c r="U31" s="98">
        <f t="shared" ref="U31:U39" si="22">V31+W31</f>
        <v>0.34599999999999997</v>
      </c>
      <c r="V31" s="98"/>
      <c r="W31" s="98">
        <v>0.34599999999999997</v>
      </c>
      <c r="X31" s="98">
        <f>Y31+Z31</f>
        <v>272</v>
      </c>
      <c r="Y31" s="98">
        <v>240</v>
      </c>
      <c r="Z31" s="98">
        <v>32</v>
      </c>
      <c r="AA31" s="110"/>
      <c r="AB31" s="110">
        <f t="shared" si="10"/>
        <v>0</v>
      </c>
    </row>
    <row r="32" spans="1:28" s="107" customFormat="1" ht="34.5" customHeight="1" x14ac:dyDescent="0.25">
      <c r="A32" s="9">
        <v>2</v>
      </c>
      <c r="B32" s="17" t="s">
        <v>11</v>
      </c>
      <c r="C32" s="116">
        <f t="shared" si="2"/>
        <v>382.59100000000001</v>
      </c>
      <c r="D32" s="116">
        <f t="shared" si="3"/>
        <v>330</v>
      </c>
      <c r="E32" s="116">
        <f t="shared" si="4"/>
        <v>52.591000000000001</v>
      </c>
      <c r="F32" s="98"/>
      <c r="G32" s="98"/>
      <c r="H32" s="98"/>
      <c r="I32" s="98">
        <f t="shared" si="21"/>
        <v>100.59099999999999</v>
      </c>
      <c r="J32" s="98">
        <v>85</v>
      </c>
      <c r="K32" s="98">
        <v>15.590999999999999</v>
      </c>
      <c r="L32" s="98">
        <f t="shared" ref="L32" si="23">M32+N32</f>
        <v>282</v>
      </c>
      <c r="M32" s="98">
        <v>245</v>
      </c>
      <c r="N32" s="98">
        <v>37</v>
      </c>
      <c r="O32" s="98">
        <f t="shared" si="6"/>
        <v>342.59100000000001</v>
      </c>
      <c r="P32" s="98">
        <f t="shared" si="7"/>
        <v>296</v>
      </c>
      <c r="Q32" s="98">
        <f t="shared" si="8"/>
        <v>46.591000000000001</v>
      </c>
      <c r="R32" s="98"/>
      <c r="S32" s="98"/>
      <c r="T32" s="98"/>
      <c r="U32" s="98">
        <f t="shared" si="22"/>
        <v>100.59099999999999</v>
      </c>
      <c r="V32" s="98">
        <v>85</v>
      </c>
      <c r="W32" s="98">
        <v>15.590999999999999</v>
      </c>
      <c r="X32" s="98">
        <f t="shared" ref="X32" si="24">Y32+Z32</f>
        <v>242</v>
      </c>
      <c r="Y32" s="98">
        <v>211</v>
      </c>
      <c r="Z32" s="98">
        <v>31</v>
      </c>
      <c r="AA32" s="110"/>
      <c r="AB32" s="110">
        <f t="shared" si="10"/>
        <v>40</v>
      </c>
    </row>
    <row r="33" spans="1:28" s="107" customFormat="1" ht="24" hidden="1" customHeight="1" x14ac:dyDescent="0.25">
      <c r="A33" s="9"/>
      <c r="B33" s="17" t="s">
        <v>14</v>
      </c>
      <c r="C33" s="116">
        <f t="shared" si="2"/>
        <v>0</v>
      </c>
      <c r="D33" s="116">
        <f t="shared" si="3"/>
        <v>0</v>
      </c>
      <c r="E33" s="116">
        <f t="shared" si="4"/>
        <v>0</v>
      </c>
      <c r="F33" s="98"/>
      <c r="G33" s="98"/>
      <c r="H33" s="98"/>
      <c r="I33" s="98">
        <f t="shared" si="21"/>
        <v>0</v>
      </c>
      <c r="J33" s="98"/>
      <c r="K33" s="98"/>
      <c r="L33" s="98"/>
      <c r="M33" s="98"/>
      <c r="N33" s="98"/>
      <c r="O33" s="97">
        <f t="shared" si="6"/>
        <v>0</v>
      </c>
      <c r="P33" s="97">
        <f t="shared" si="7"/>
        <v>0</v>
      </c>
      <c r="Q33" s="97">
        <f t="shared" si="8"/>
        <v>0</v>
      </c>
      <c r="R33" s="98"/>
      <c r="S33" s="98"/>
      <c r="T33" s="98"/>
      <c r="U33" s="98">
        <f t="shared" si="22"/>
        <v>0</v>
      </c>
      <c r="V33" s="98"/>
      <c r="W33" s="98"/>
      <c r="X33" s="98"/>
      <c r="Y33" s="98"/>
      <c r="Z33" s="98"/>
      <c r="AA33" s="110">
        <f t="shared" si="1"/>
        <v>0</v>
      </c>
      <c r="AB33" s="110">
        <f t="shared" si="10"/>
        <v>0</v>
      </c>
    </row>
    <row r="34" spans="1:28" s="107" customFormat="1" ht="24" hidden="1" customHeight="1" x14ac:dyDescent="0.25">
      <c r="A34" s="9"/>
      <c r="B34" s="17" t="s">
        <v>15</v>
      </c>
      <c r="C34" s="116">
        <f t="shared" si="2"/>
        <v>0</v>
      </c>
      <c r="D34" s="116">
        <f t="shared" si="3"/>
        <v>0</v>
      </c>
      <c r="E34" s="116">
        <f t="shared" si="4"/>
        <v>0</v>
      </c>
      <c r="F34" s="98"/>
      <c r="G34" s="98"/>
      <c r="H34" s="98"/>
      <c r="I34" s="98">
        <f t="shared" si="21"/>
        <v>0</v>
      </c>
      <c r="J34" s="98"/>
      <c r="K34" s="98"/>
      <c r="L34" s="98"/>
      <c r="M34" s="98"/>
      <c r="N34" s="98"/>
      <c r="O34" s="97">
        <f t="shared" si="6"/>
        <v>0</v>
      </c>
      <c r="P34" s="97">
        <f t="shared" si="7"/>
        <v>0</v>
      </c>
      <c r="Q34" s="97">
        <f t="shared" si="8"/>
        <v>0</v>
      </c>
      <c r="R34" s="98"/>
      <c r="S34" s="98"/>
      <c r="T34" s="98"/>
      <c r="U34" s="98">
        <f t="shared" si="22"/>
        <v>0</v>
      </c>
      <c r="V34" s="98"/>
      <c r="W34" s="98"/>
      <c r="X34" s="98"/>
      <c r="Y34" s="98"/>
      <c r="Z34" s="98"/>
      <c r="AA34" s="110">
        <f t="shared" si="1"/>
        <v>0</v>
      </c>
      <c r="AB34" s="110">
        <f t="shared" si="10"/>
        <v>0</v>
      </c>
    </row>
    <row r="35" spans="1:28" s="107" customFormat="1" ht="24" hidden="1" customHeight="1" x14ac:dyDescent="0.25">
      <c r="A35" s="9"/>
      <c r="B35" s="17" t="s">
        <v>16</v>
      </c>
      <c r="C35" s="116">
        <f t="shared" si="2"/>
        <v>0</v>
      </c>
      <c r="D35" s="116">
        <f t="shared" si="3"/>
        <v>0</v>
      </c>
      <c r="E35" s="116">
        <f t="shared" si="4"/>
        <v>0</v>
      </c>
      <c r="F35" s="98"/>
      <c r="G35" s="98"/>
      <c r="H35" s="98"/>
      <c r="I35" s="98">
        <f t="shared" si="21"/>
        <v>0</v>
      </c>
      <c r="J35" s="98"/>
      <c r="K35" s="98"/>
      <c r="L35" s="98"/>
      <c r="M35" s="98"/>
      <c r="N35" s="98"/>
      <c r="O35" s="97">
        <f t="shared" si="6"/>
        <v>0</v>
      </c>
      <c r="P35" s="97">
        <f t="shared" si="7"/>
        <v>0</v>
      </c>
      <c r="Q35" s="97">
        <f t="shared" si="8"/>
        <v>0</v>
      </c>
      <c r="R35" s="98"/>
      <c r="S35" s="98"/>
      <c r="T35" s="98"/>
      <c r="U35" s="98">
        <f t="shared" si="22"/>
        <v>0</v>
      </c>
      <c r="V35" s="98"/>
      <c r="W35" s="98"/>
      <c r="X35" s="98"/>
      <c r="Y35" s="98"/>
      <c r="Z35" s="98"/>
      <c r="AA35" s="110">
        <f t="shared" si="1"/>
        <v>0</v>
      </c>
      <c r="AB35" s="110">
        <f t="shared" si="10"/>
        <v>0</v>
      </c>
    </row>
    <row r="36" spans="1:28" s="107" customFormat="1" ht="24" hidden="1" customHeight="1" x14ac:dyDescent="0.25">
      <c r="A36" s="9"/>
      <c r="B36" s="17" t="s">
        <v>17</v>
      </c>
      <c r="C36" s="116">
        <f t="shared" si="2"/>
        <v>0</v>
      </c>
      <c r="D36" s="116">
        <f t="shared" si="3"/>
        <v>0</v>
      </c>
      <c r="E36" s="116">
        <f t="shared" si="4"/>
        <v>0</v>
      </c>
      <c r="F36" s="98"/>
      <c r="G36" s="98"/>
      <c r="H36" s="98"/>
      <c r="I36" s="98">
        <f t="shared" si="21"/>
        <v>0</v>
      </c>
      <c r="J36" s="98"/>
      <c r="K36" s="98"/>
      <c r="L36" s="98"/>
      <c r="M36" s="98"/>
      <c r="N36" s="98"/>
      <c r="O36" s="97">
        <f t="shared" si="6"/>
        <v>0</v>
      </c>
      <c r="P36" s="97">
        <f t="shared" si="7"/>
        <v>0</v>
      </c>
      <c r="Q36" s="97">
        <f t="shared" si="8"/>
        <v>0</v>
      </c>
      <c r="R36" s="98"/>
      <c r="S36" s="98"/>
      <c r="T36" s="98"/>
      <c r="U36" s="98">
        <f t="shared" si="22"/>
        <v>0</v>
      </c>
      <c r="V36" s="98"/>
      <c r="W36" s="98"/>
      <c r="X36" s="98"/>
      <c r="Y36" s="98"/>
      <c r="Z36" s="98"/>
      <c r="AA36" s="110">
        <f t="shared" si="1"/>
        <v>0</v>
      </c>
      <c r="AB36" s="110">
        <f t="shared" si="10"/>
        <v>0</v>
      </c>
    </row>
    <row r="37" spans="1:28" s="107" customFormat="1" ht="24" hidden="1" customHeight="1" x14ac:dyDescent="0.25">
      <c r="A37" s="9"/>
      <c r="B37" s="17" t="s">
        <v>18</v>
      </c>
      <c r="C37" s="116">
        <f t="shared" si="2"/>
        <v>0</v>
      </c>
      <c r="D37" s="116">
        <f t="shared" si="3"/>
        <v>0</v>
      </c>
      <c r="E37" s="116">
        <f t="shared" si="4"/>
        <v>0</v>
      </c>
      <c r="F37" s="98"/>
      <c r="G37" s="98"/>
      <c r="H37" s="98"/>
      <c r="I37" s="98">
        <f t="shared" si="21"/>
        <v>0</v>
      </c>
      <c r="J37" s="98"/>
      <c r="K37" s="98"/>
      <c r="L37" s="98"/>
      <c r="M37" s="98"/>
      <c r="N37" s="98"/>
      <c r="O37" s="97">
        <f t="shared" si="6"/>
        <v>0</v>
      </c>
      <c r="P37" s="97">
        <f t="shared" si="7"/>
        <v>0</v>
      </c>
      <c r="Q37" s="97">
        <f t="shared" si="8"/>
        <v>0</v>
      </c>
      <c r="R37" s="98"/>
      <c r="S37" s="98"/>
      <c r="T37" s="98"/>
      <c r="U37" s="98">
        <f t="shared" si="22"/>
        <v>0</v>
      </c>
      <c r="V37" s="98"/>
      <c r="W37" s="98"/>
      <c r="X37" s="98"/>
      <c r="Y37" s="98"/>
      <c r="Z37" s="98"/>
      <c r="AA37" s="110">
        <f t="shared" si="1"/>
        <v>0</v>
      </c>
      <c r="AB37" s="110">
        <f t="shared" si="10"/>
        <v>0</v>
      </c>
    </row>
    <row r="38" spans="1:28" s="107" customFormat="1" ht="24" hidden="1" customHeight="1" x14ac:dyDescent="0.25">
      <c r="A38" s="9"/>
      <c r="B38" s="17" t="s">
        <v>19</v>
      </c>
      <c r="C38" s="116">
        <f t="shared" si="2"/>
        <v>0</v>
      </c>
      <c r="D38" s="116">
        <f t="shared" si="3"/>
        <v>0</v>
      </c>
      <c r="E38" s="116">
        <f t="shared" si="4"/>
        <v>0</v>
      </c>
      <c r="F38" s="98"/>
      <c r="G38" s="98"/>
      <c r="H38" s="98"/>
      <c r="I38" s="98">
        <f t="shared" si="21"/>
        <v>0</v>
      </c>
      <c r="J38" s="98"/>
      <c r="K38" s="98"/>
      <c r="L38" s="98"/>
      <c r="M38" s="98"/>
      <c r="N38" s="98"/>
      <c r="O38" s="97">
        <f t="shared" si="6"/>
        <v>0</v>
      </c>
      <c r="P38" s="97">
        <f t="shared" si="7"/>
        <v>0</v>
      </c>
      <c r="Q38" s="97">
        <f t="shared" si="8"/>
        <v>0</v>
      </c>
      <c r="R38" s="98"/>
      <c r="S38" s="98"/>
      <c r="T38" s="98"/>
      <c r="U38" s="98">
        <f t="shared" si="22"/>
        <v>0</v>
      </c>
      <c r="V38" s="98"/>
      <c r="W38" s="98"/>
      <c r="X38" s="98"/>
      <c r="Y38" s="98"/>
      <c r="Z38" s="98"/>
      <c r="AA38" s="110">
        <f t="shared" si="1"/>
        <v>0</v>
      </c>
      <c r="AB38" s="110">
        <f t="shared" si="10"/>
        <v>0</v>
      </c>
    </row>
    <row r="39" spans="1:28" s="107" customFormat="1" ht="24" hidden="1" customHeight="1" x14ac:dyDescent="0.25">
      <c r="A39" s="9"/>
      <c r="B39" s="17" t="s">
        <v>20</v>
      </c>
      <c r="C39" s="116">
        <f t="shared" si="2"/>
        <v>0</v>
      </c>
      <c r="D39" s="116">
        <f t="shared" si="3"/>
        <v>0</v>
      </c>
      <c r="E39" s="116">
        <f t="shared" si="4"/>
        <v>0</v>
      </c>
      <c r="F39" s="98"/>
      <c r="G39" s="98"/>
      <c r="H39" s="98"/>
      <c r="I39" s="98">
        <f t="shared" si="21"/>
        <v>0</v>
      </c>
      <c r="J39" s="98"/>
      <c r="K39" s="98"/>
      <c r="L39" s="98"/>
      <c r="M39" s="98"/>
      <c r="N39" s="98"/>
      <c r="O39" s="97">
        <f t="shared" si="6"/>
        <v>0</v>
      </c>
      <c r="P39" s="97">
        <f t="shared" si="7"/>
        <v>0</v>
      </c>
      <c r="Q39" s="97">
        <f t="shared" si="8"/>
        <v>0</v>
      </c>
      <c r="R39" s="98"/>
      <c r="S39" s="98"/>
      <c r="T39" s="98"/>
      <c r="U39" s="98">
        <f t="shared" si="22"/>
        <v>0</v>
      </c>
      <c r="V39" s="98"/>
      <c r="W39" s="98"/>
      <c r="X39" s="98"/>
      <c r="Y39" s="98"/>
      <c r="Z39" s="98"/>
      <c r="AA39" s="110">
        <f t="shared" si="1"/>
        <v>0</v>
      </c>
      <c r="AB39" s="110">
        <f t="shared" si="10"/>
        <v>0</v>
      </c>
    </row>
    <row r="40" spans="1:28" s="107" customFormat="1" ht="35.25" customHeight="1" x14ac:dyDescent="0.25">
      <c r="A40" s="128" t="s">
        <v>24</v>
      </c>
      <c r="B40" s="16" t="s">
        <v>28</v>
      </c>
      <c r="C40" s="116">
        <f t="shared" si="2"/>
        <v>862.755</v>
      </c>
      <c r="D40" s="116">
        <f t="shared" si="3"/>
        <v>746.90800000000002</v>
      </c>
      <c r="E40" s="116">
        <f t="shared" si="4"/>
        <v>115.84700000000001</v>
      </c>
      <c r="F40" s="97">
        <f t="shared" ref="F40:N40" si="25">F41+F42</f>
        <v>30.11</v>
      </c>
      <c r="G40" s="97">
        <f t="shared" si="25"/>
        <v>25.11</v>
      </c>
      <c r="H40" s="97">
        <f t="shared" si="25"/>
        <v>5</v>
      </c>
      <c r="I40" s="97">
        <f t="shared" si="25"/>
        <v>119.645</v>
      </c>
      <c r="J40" s="97">
        <f t="shared" si="25"/>
        <v>101.798</v>
      </c>
      <c r="K40" s="97">
        <f t="shared" si="25"/>
        <v>17.847000000000001</v>
      </c>
      <c r="L40" s="97">
        <f t="shared" si="25"/>
        <v>713</v>
      </c>
      <c r="M40" s="97">
        <f t="shared" si="25"/>
        <v>620</v>
      </c>
      <c r="N40" s="97">
        <f t="shared" si="25"/>
        <v>93</v>
      </c>
      <c r="O40" s="97">
        <f t="shared" si="6"/>
        <v>862.755</v>
      </c>
      <c r="P40" s="97">
        <f t="shared" si="7"/>
        <v>746.90800000000002</v>
      </c>
      <c r="Q40" s="97">
        <f t="shared" si="8"/>
        <v>115.84700000000001</v>
      </c>
      <c r="R40" s="97">
        <f t="shared" ref="R40:Z40" si="26">R41+R42</f>
        <v>30.11</v>
      </c>
      <c r="S40" s="97">
        <f t="shared" si="26"/>
        <v>25.11</v>
      </c>
      <c r="T40" s="97">
        <f t="shared" si="26"/>
        <v>5</v>
      </c>
      <c r="U40" s="97">
        <f t="shared" si="26"/>
        <v>119.645</v>
      </c>
      <c r="V40" s="97">
        <f t="shared" si="26"/>
        <v>101.798</v>
      </c>
      <c r="W40" s="97">
        <f t="shared" si="26"/>
        <v>17.847000000000001</v>
      </c>
      <c r="X40" s="97">
        <f t="shared" si="26"/>
        <v>713</v>
      </c>
      <c r="Y40" s="97">
        <f t="shared" si="26"/>
        <v>620</v>
      </c>
      <c r="Z40" s="97">
        <f t="shared" si="26"/>
        <v>93</v>
      </c>
      <c r="AA40" s="120">
        <f t="shared" si="1"/>
        <v>0</v>
      </c>
      <c r="AB40" s="120">
        <f t="shared" si="10"/>
        <v>0</v>
      </c>
    </row>
    <row r="41" spans="1:28" s="107" customFormat="1" ht="31.5" x14ac:dyDescent="0.25">
      <c r="A41" s="9">
        <v>1</v>
      </c>
      <c r="B41" s="17" t="s">
        <v>25</v>
      </c>
      <c r="C41" s="116">
        <f t="shared" si="2"/>
        <v>778.64499999999998</v>
      </c>
      <c r="D41" s="116">
        <f t="shared" si="3"/>
        <v>675.798</v>
      </c>
      <c r="E41" s="116">
        <f t="shared" si="4"/>
        <v>102.84699999999999</v>
      </c>
      <c r="F41" s="98"/>
      <c r="G41" s="98"/>
      <c r="H41" s="98"/>
      <c r="I41" s="98">
        <f t="shared" si="21"/>
        <v>65.644999999999996</v>
      </c>
      <c r="J41" s="98">
        <v>55.798000000000002</v>
      </c>
      <c r="K41" s="98">
        <v>9.8469999999999995</v>
      </c>
      <c r="L41" s="98">
        <f>M41+N41</f>
        <v>713</v>
      </c>
      <c r="M41" s="98">
        <v>620</v>
      </c>
      <c r="N41" s="98">
        <v>93</v>
      </c>
      <c r="O41" s="98">
        <f t="shared" si="6"/>
        <v>778.64499999999998</v>
      </c>
      <c r="P41" s="98">
        <f t="shared" si="7"/>
        <v>675.798</v>
      </c>
      <c r="Q41" s="98">
        <f t="shared" si="8"/>
        <v>102.84699999999999</v>
      </c>
      <c r="R41" s="98"/>
      <c r="S41" s="98"/>
      <c r="T41" s="98"/>
      <c r="U41" s="98">
        <f t="shared" ref="U41" si="27">V41+W41</f>
        <v>65.644999999999996</v>
      </c>
      <c r="V41" s="98">
        <v>55.798000000000002</v>
      </c>
      <c r="W41" s="98">
        <v>9.8469999999999995</v>
      </c>
      <c r="X41" s="98">
        <f>Y41+Z41</f>
        <v>713</v>
      </c>
      <c r="Y41" s="98">
        <v>620</v>
      </c>
      <c r="Z41" s="98">
        <v>93</v>
      </c>
      <c r="AA41" s="110">
        <f t="shared" si="1"/>
        <v>0</v>
      </c>
      <c r="AB41" s="110">
        <f t="shared" si="10"/>
        <v>0</v>
      </c>
    </row>
    <row r="42" spans="1:28" s="107" customFormat="1" ht="24" customHeight="1" x14ac:dyDescent="0.25">
      <c r="A42" s="9">
        <v>2</v>
      </c>
      <c r="B42" s="17" t="s">
        <v>8</v>
      </c>
      <c r="C42" s="116">
        <f t="shared" si="2"/>
        <v>84.11</v>
      </c>
      <c r="D42" s="116">
        <f t="shared" si="3"/>
        <v>71.11</v>
      </c>
      <c r="E42" s="116">
        <f t="shared" si="4"/>
        <v>13</v>
      </c>
      <c r="F42" s="98">
        <f>G42+H42</f>
        <v>30.11</v>
      </c>
      <c r="G42" s="98">
        <f>'[1]PL 2 GNBV'!$D$13</f>
        <v>25.11</v>
      </c>
      <c r="H42" s="98">
        <f>'[1]PL 2 GNBV'!$E$13</f>
        <v>5</v>
      </c>
      <c r="I42" s="98">
        <v>54</v>
      </c>
      <c r="J42" s="98">
        <v>46</v>
      </c>
      <c r="K42" s="98">
        <v>8</v>
      </c>
      <c r="L42" s="98">
        <f t="shared" ref="L42" si="28">M42+N42</f>
        <v>0</v>
      </c>
      <c r="M42" s="98"/>
      <c r="N42" s="98"/>
      <c r="O42" s="98">
        <f t="shared" si="6"/>
        <v>84.11</v>
      </c>
      <c r="P42" s="98">
        <f t="shared" si="7"/>
        <v>71.11</v>
      </c>
      <c r="Q42" s="98">
        <f t="shared" si="8"/>
        <v>13</v>
      </c>
      <c r="R42" s="98">
        <f>S42+T42</f>
        <v>30.11</v>
      </c>
      <c r="S42" s="98">
        <f>'[1]PL 2 GNBV'!$D$13</f>
        <v>25.11</v>
      </c>
      <c r="T42" s="98">
        <f>'[1]PL 2 GNBV'!$E$13</f>
        <v>5</v>
      </c>
      <c r="U42" s="98">
        <v>54</v>
      </c>
      <c r="V42" s="98">
        <v>46</v>
      </c>
      <c r="W42" s="98">
        <v>8</v>
      </c>
      <c r="X42" s="98">
        <f t="shared" ref="X42" si="29">Y42+Z42</f>
        <v>0</v>
      </c>
      <c r="Y42" s="98"/>
      <c r="Z42" s="98"/>
      <c r="AA42" s="110">
        <f t="shared" si="1"/>
        <v>0</v>
      </c>
      <c r="AB42" s="110">
        <f t="shared" si="10"/>
        <v>0</v>
      </c>
    </row>
    <row r="43" spans="1:28" s="107" customFormat="1" ht="24" hidden="1" customHeight="1" x14ac:dyDescent="0.25">
      <c r="A43" s="176"/>
      <c r="B43" s="43" t="s">
        <v>14</v>
      </c>
      <c r="C43" s="116">
        <f t="shared" si="2"/>
        <v>0</v>
      </c>
      <c r="D43" s="116">
        <f t="shared" si="3"/>
        <v>0</v>
      </c>
      <c r="E43" s="116">
        <f t="shared" si="4"/>
        <v>0</v>
      </c>
      <c r="F43" s="177"/>
      <c r="G43" s="177"/>
      <c r="H43" s="177"/>
      <c r="I43" s="177"/>
      <c r="J43" s="177"/>
      <c r="K43" s="177"/>
      <c r="L43" s="177"/>
      <c r="M43" s="177"/>
      <c r="N43" s="177"/>
      <c r="O43" s="97">
        <f t="shared" si="6"/>
        <v>0</v>
      </c>
      <c r="P43" s="97">
        <f t="shared" si="7"/>
        <v>0</v>
      </c>
      <c r="Q43" s="97">
        <f t="shared" si="8"/>
        <v>0</v>
      </c>
    </row>
    <row r="44" spans="1:28" s="107" customFormat="1" ht="24" hidden="1" customHeight="1" x14ac:dyDescent="0.25">
      <c r="A44" s="176"/>
      <c r="B44" s="43" t="s">
        <v>15</v>
      </c>
      <c r="C44" s="116">
        <f t="shared" si="2"/>
        <v>0</v>
      </c>
      <c r="D44" s="116">
        <f t="shared" si="3"/>
        <v>0</v>
      </c>
      <c r="E44" s="116">
        <f t="shared" si="4"/>
        <v>0</v>
      </c>
      <c r="F44" s="177"/>
      <c r="G44" s="177"/>
      <c r="H44" s="177"/>
      <c r="I44" s="177"/>
      <c r="J44" s="177"/>
      <c r="K44" s="177"/>
      <c r="L44" s="177"/>
      <c r="M44" s="177"/>
      <c r="N44" s="177"/>
      <c r="O44" s="97">
        <f t="shared" si="6"/>
        <v>0</v>
      </c>
      <c r="P44" s="97">
        <f t="shared" si="7"/>
        <v>0</v>
      </c>
      <c r="Q44" s="97">
        <f t="shared" si="8"/>
        <v>0</v>
      </c>
    </row>
    <row r="45" spans="1:28" s="107" customFormat="1" ht="24" hidden="1" customHeight="1" x14ac:dyDescent="0.25">
      <c r="A45" s="176"/>
      <c r="B45" s="43" t="s">
        <v>16</v>
      </c>
      <c r="C45" s="116">
        <f t="shared" si="2"/>
        <v>0</v>
      </c>
      <c r="D45" s="116">
        <f t="shared" si="3"/>
        <v>0</v>
      </c>
      <c r="E45" s="116">
        <f t="shared" si="4"/>
        <v>0</v>
      </c>
      <c r="F45" s="177"/>
      <c r="G45" s="177"/>
      <c r="H45" s="177"/>
      <c r="I45" s="177"/>
      <c r="J45" s="177"/>
      <c r="K45" s="177"/>
      <c r="L45" s="177"/>
      <c r="M45" s="177"/>
      <c r="N45" s="177"/>
      <c r="O45" s="97">
        <f t="shared" si="6"/>
        <v>0</v>
      </c>
      <c r="P45" s="97">
        <f t="shared" si="7"/>
        <v>0</v>
      </c>
      <c r="Q45" s="97">
        <f t="shared" si="8"/>
        <v>0</v>
      </c>
    </row>
    <row r="46" spans="1:28" s="107" customFormat="1" ht="24" hidden="1" customHeight="1" x14ac:dyDescent="0.25">
      <c r="A46" s="176"/>
      <c r="B46" s="43" t="s">
        <v>17</v>
      </c>
      <c r="C46" s="116">
        <f t="shared" si="2"/>
        <v>0</v>
      </c>
      <c r="D46" s="116">
        <f t="shared" si="3"/>
        <v>0</v>
      </c>
      <c r="E46" s="116">
        <f t="shared" si="4"/>
        <v>0</v>
      </c>
      <c r="F46" s="177"/>
      <c r="G46" s="177"/>
      <c r="H46" s="177"/>
      <c r="I46" s="177"/>
      <c r="J46" s="177"/>
      <c r="K46" s="177"/>
      <c r="L46" s="177"/>
      <c r="M46" s="177"/>
      <c r="N46" s="177"/>
      <c r="O46" s="97">
        <f t="shared" si="6"/>
        <v>0</v>
      </c>
      <c r="P46" s="97">
        <f t="shared" si="7"/>
        <v>0</v>
      </c>
      <c r="Q46" s="97">
        <f t="shared" si="8"/>
        <v>0</v>
      </c>
    </row>
    <row r="47" spans="1:28" s="107" customFormat="1" ht="24" hidden="1" customHeight="1" x14ac:dyDescent="0.25">
      <c r="A47" s="176"/>
      <c r="B47" s="43" t="s">
        <v>18</v>
      </c>
      <c r="C47" s="116">
        <f t="shared" si="2"/>
        <v>0</v>
      </c>
      <c r="D47" s="116">
        <f t="shared" si="3"/>
        <v>0</v>
      </c>
      <c r="E47" s="116">
        <f t="shared" si="4"/>
        <v>0</v>
      </c>
      <c r="F47" s="177"/>
      <c r="G47" s="177"/>
      <c r="H47" s="177"/>
      <c r="I47" s="177"/>
      <c r="J47" s="177"/>
      <c r="K47" s="177"/>
      <c r="L47" s="177"/>
      <c r="M47" s="177"/>
      <c r="N47" s="177"/>
      <c r="O47" s="97">
        <f t="shared" si="6"/>
        <v>0</v>
      </c>
      <c r="P47" s="97">
        <f t="shared" si="7"/>
        <v>0</v>
      </c>
      <c r="Q47" s="97">
        <f t="shared" si="8"/>
        <v>0</v>
      </c>
    </row>
    <row r="48" spans="1:28" s="107" customFormat="1" ht="24" hidden="1" customHeight="1" x14ac:dyDescent="0.25">
      <c r="A48" s="176"/>
      <c r="B48" s="43" t="s">
        <v>19</v>
      </c>
      <c r="C48" s="116">
        <f t="shared" si="2"/>
        <v>0</v>
      </c>
      <c r="D48" s="116">
        <f t="shared" si="3"/>
        <v>0</v>
      </c>
      <c r="E48" s="116">
        <f t="shared" si="4"/>
        <v>0</v>
      </c>
      <c r="F48" s="177"/>
      <c r="G48" s="177"/>
      <c r="H48" s="177"/>
      <c r="I48" s="177"/>
      <c r="J48" s="177"/>
      <c r="K48" s="177"/>
      <c r="L48" s="177"/>
      <c r="M48" s="177"/>
      <c r="N48" s="177"/>
      <c r="O48" s="97">
        <f t="shared" si="6"/>
        <v>0</v>
      </c>
      <c r="P48" s="97">
        <f t="shared" si="7"/>
        <v>0</v>
      </c>
      <c r="Q48" s="97">
        <f t="shared" si="8"/>
        <v>0</v>
      </c>
    </row>
    <row r="49" spans="1:17" s="107" customFormat="1" ht="24" hidden="1" customHeight="1" x14ac:dyDescent="0.25">
      <c r="A49" s="176"/>
      <c r="B49" s="43" t="s">
        <v>20</v>
      </c>
      <c r="C49" s="116">
        <f t="shared" si="2"/>
        <v>0</v>
      </c>
      <c r="D49" s="116">
        <f t="shared" si="3"/>
        <v>0</v>
      </c>
      <c r="E49" s="116">
        <f t="shared" si="4"/>
        <v>0</v>
      </c>
      <c r="F49" s="177"/>
      <c r="G49" s="177"/>
      <c r="H49" s="177"/>
      <c r="I49" s="177"/>
      <c r="J49" s="177"/>
      <c r="K49" s="177"/>
      <c r="L49" s="177"/>
      <c r="M49" s="177"/>
      <c r="N49" s="177"/>
      <c r="O49" s="97">
        <f t="shared" si="6"/>
        <v>0</v>
      </c>
      <c r="P49" s="97">
        <f t="shared" si="7"/>
        <v>0</v>
      </c>
      <c r="Q49" s="97">
        <f t="shared" si="8"/>
        <v>0</v>
      </c>
    </row>
    <row r="50" spans="1:17" s="107" customFormat="1" ht="24" hidden="1" customHeight="1" x14ac:dyDescent="0.25">
      <c r="A50" s="176"/>
      <c r="B50" s="43" t="s">
        <v>21</v>
      </c>
      <c r="C50" s="116">
        <f t="shared" si="2"/>
        <v>0</v>
      </c>
      <c r="D50" s="116">
        <f t="shared" si="3"/>
        <v>0</v>
      </c>
      <c r="E50" s="116">
        <f t="shared" si="4"/>
        <v>0</v>
      </c>
      <c r="F50" s="177"/>
      <c r="G50" s="177"/>
      <c r="H50" s="177"/>
      <c r="I50" s="177"/>
      <c r="J50" s="177"/>
      <c r="K50" s="177"/>
      <c r="L50" s="177"/>
      <c r="M50" s="177"/>
      <c r="N50" s="177"/>
      <c r="O50" s="97">
        <f t="shared" si="6"/>
        <v>0</v>
      </c>
      <c r="P50" s="97">
        <f t="shared" si="7"/>
        <v>0</v>
      </c>
      <c r="Q50" s="97">
        <f t="shared" si="8"/>
        <v>0</v>
      </c>
    </row>
    <row r="51" spans="1:17" ht="21" customHeight="1" x14ac:dyDescent="0.25">
      <c r="I51" s="112"/>
    </row>
  </sheetData>
  <mergeCells count="19">
    <mergeCell ref="A4:A6"/>
    <mergeCell ref="B4:B6"/>
    <mergeCell ref="P5:Q5"/>
    <mergeCell ref="O5:O6"/>
    <mergeCell ref="O4:Z4"/>
    <mergeCell ref="R5:Z5"/>
    <mergeCell ref="A1:AB1"/>
    <mergeCell ref="A2:AB2"/>
    <mergeCell ref="X3:AB3"/>
    <mergeCell ref="D5:E5"/>
    <mergeCell ref="C5:C6"/>
    <mergeCell ref="AA4:AA6"/>
    <mergeCell ref="AB4:AB6"/>
    <mergeCell ref="F5:L5"/>
    <mergeCell ref="C4:N4"/>
    <mergeCell ref="R6:T6"/>
    <mergeCell ref="U6:W6"/>
    <mergeCell ref="X6:Z6"/>
    <mergeCell ref="F3:N3"/>
  </mergeCells>
  <printOptions horizontalCentered="1"/>
  <pageMargins left="0.24" right="0.16" top="0.28999999999999998" bottom="0.75" header="0.2" footer="0.3"/>
  <pageSetup paperSize="9" scale="68" orientation="landscape" verticalDpi="0"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R37"/>
  <sheetViews>
    <sheetView tabSelected="1" workbookViewId="0">
      <selection activeCell="G16" sqref="G16"/>
    </sheetView>
  </sheetViews>
  <sheetFormatPr defaultRowHeight="15.75" x14ac:dyDescent="0.25"/>
  <cols>
    <col min="1" max="1" width="4.5703125" style="21" customWidth="1"/>
    <col min="2" max="2" width="47.7109375" style="22" customWidth="1"/>
    <col min="3" max="3" width="12.7109375" style="22" customWidth="1"/>
    <col min="4" max="4" width="12.28515625" style="22" customWidth="1"/>
    <col min="5" max="5" width="11.28515625" style="22" customWidth="1"/>
    <col min="6" max="6" width="12.140625" style="22" customWidth="1"/>
    <col min="7" max="7" width="13.140625" style="22" customWidth="1"/>
    <col min="8" max="8" width="10.5703125" style="25" customWidth="1"/>
    <col min="9" max="12" width="10.5703125" style="25" hidden="1" customWidth="1"/>
    <col min="13" max="13" width="11.28515625" style="25" customWidth="1"/>
    <col min="14" max="14" width="9.28515625" style="25" hidden="1" customWidth="1"/>
    <col min="15" max="15" width="10.85546875" style="25" hidden="1" customWidth="1"/>
    <col min="16" max="16" width="10" style="25" hidden="1" customWidth="1"/>
    <col min="17" max="17" width="9.42578125" style="25" hidden="1" customWidth="1"/>
    <col min="18" max="18" width="12.140625" style="25" customWidth="1"/>
    <col min="19" max="19" width="12" style="25" hidden="1" customWidth="1"/>
    <col min="20" max="20" width="12.5703125" style="25" hidden="1" customWidth="1"/>
    <col min="21" max="21" width="12" style="25" hidden="1" customWidth="1"/>
    <col min="22" max="22" width="10.5703125" style="25" hidden="1" customWidth="1"/>
    <col min="23" max="23" width="12.140625" style="25" customWidth="1"/>
    <col min="24" max="28" width="10.5703125" style="25" customWidth="1"/>
    <col min="29" max="30" width="10.5703125" style="25" hidden="1" customWidth="1"/>
    <col min="31" max="31" width="11.28515625" style="24" hidden="1" customWidth="1"/>
    <col min="32" max="32" width="9.140625" style="24" hidden="1" customWidth="1"/>
    <col min="33" max="33" width="10.5703125" style="24" customWidth="1"/>
    <col min="34" max="34" width="9.140625" style="24" hidden="1" customWidth="1"/>
    <col min="35" max="35" width="10.28515625" style="24" hidden="1" customWidth="1"/>
    <col min="36" max="37" width="9.140625" style="24" hidden="1" customWidth="1"/>
    <col min="38" max="38" width="10.28515625" style="24" customWidth="1"/>
    <col min="39" max="40" width="11.42578125" style="24" hidden="1" customWidth="1"/>
    <col min="41" max="41" width="11.5703125" style="24" hidden="1" customWidth="1"/>
    <col min="42" max="42" width="10.7109375" style="24" hidden="1" customWidth="1"/>
    <col min="43" max="43" width="6.85546875" style="24" customWidth="1"/>
    <col min="44" max="16384" width="9.140625" style="24"/>
  </cols>
  <sheetData>
    <row r="1" spans="1:44" ht="18.75" x14ac:dyDescent="0.25">
      <c r="A1" s="153" t="s">
        <v>162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2" spans="1:44" ht="39.75" customHeight="1" x14ac:dyDescent="0.25">
      <c r="A2" s="158" t="s">
        <v>163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row>
    <row r="3" spans="1:44" s="26" customFormat="1" ht="16.5" x14ac:dyDescent="0.25">
      <c r="A3" s="148" t="str">
        <f>GN!A2</f>
        <v>(Kèm theo Tờ trình số 330/TTr-UBND ngày 01 tháng 11 năm 2024 của UBND huyện Phụng Hiệp)</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row>
    <row r="4" spans="1:44" x14ac:dyDescent="0.25">
      <c r="H4" s="178"/>
      <c r="I4" s="178"/>
      <c r="J4" s="178"/>
      <c r="K4" s="178"/>
      <c r="L4" s="178"/>
      <c r="M4" s="178"/>
      <c r="N4" s="178"/>
      <c r="O4" s="178"/>
      <c r="P4" s="178"/>
      <c r="Q4" s="178"/>
      <c r="R4" s="178"/>
      <c r="S4" s="178"/>
      <c r="T4" s="178"/>
      <c r="U4" s="178"/>
      <c r="V4" s="178"/>
      <c r="W4" s="178"/>
      <c r="X4" s="178"/>
      <c r="Y4" s="178"/>
      <c r="Z4" s="178"/>
      <c r="AA4" s="178"/>
      <c r="AB4" s="178"/>
      <c r="AC4" s="178"/>
      <c r="AD4" s="178"/>
      <c r="AG4" s="182" t="s">
        <v>161</v>
      </c>
      <c r="AH4" s="182"/>
      <c r="AI4" s="182"/>
      <c r="AJ4" s="182"/>
      <c r="AK4" s="182"/>
      <c r="AL4" s="182"/>
      <c r="AM4" s="182"/>
      <c r="AN4" s="182"/>
      <c r="AO4" s="182"/>
      <c r="AP4" s="182"/>
      <c r="AQ4" s="182"/>
      <c r="AR4" s="182"/>
    </row>
    <row r="5" spans="1:44" s="129" customFormat="1" x14ac:dyDescent="0.25">
      <c r="A5" s="134" t="s">
        <v>29</v>
      </c>
      <c r="B5" s="134" t="s">
        <v>78</v>
      </c>
      <c r="C5" s="154" t="s">
        <v>156</v>
      </c>
      <c r="D5" s="154"/>
      <c r="E5" s="154"/>
      <c r="F5" s="154"/>
      <c r="G5" s="154"/>
      <c r="H5" s="154"/>
      <c r="I5" s="154"/>
      <c r="J5" s="154"/>
      <c r="K5" s="154"/>
      <c r="L5" s="154"/>
      <c r="M5" s="154"/>
      <c r="N5" s="154"/>
      <c r="O5" s="154"/>
      <c r="P5" s="154"/>
      <c r="Q5" s="154"/>
      <c r="R5" s="154"/>
      <c r="S5" s="154"/>
      <c r="T5" s="154"/>
      <c r="U5" s="154"/>
      <c r="V5" s="154"/>
      <c r="W5" s="161" t="s">
        <v>160</v>
      </c>
      <c r="X5" s="162"/>
      <c r="Y5" s="162"/>
      <c r="Z5" s="162"/>
      <c r="AA5" s="162"/>
      <c r="AB5" s="162"/>
      <c r="AC5" s="162"/>
      <c r="AD5" s="162"/>
      <c r="AE5" s="162"/>
      <c r="AF5" s="162"/>
      <c r="AG5" s="162"/>
      <c r="AH5" s="162"/>
      <c r="AI5" s="162"/>
      <c r="AJ5" s="162"/>
      <c r="AK5" s="162"/>
      <c r="AL5" s="162"/>
      <c r="AM5" s="162"/>
      <c r="AN5" s="162"/>
      <c r="AO5" s="162"/>
      <c r="AP5" s="163"/>
      <c r="AQ5" s="134" t="s">
        <v>157</v>
      </c>
      <c r="AR5" s="134" t="s">
        <v>158</v>
      </c>
    </row>
    <row r="6" spans="1:44" s="129" customFormat="1" x14ac:dyDescent="0.25">
      <c r="A6" s="134"/>
      <c r="B6" s="134"/>
      <c r="C6" s="154" t="s">
        <v>95</v>
      </c>
      <c r="D6" s="154" t="s">
        <v>155</v>
      </c>
      <c r="E6" s="154"/>
      <c r="F6" s="154"/>
      <c r="G6" s="154"/>
      <c r="H6" s="154" t="s">
        <v>159</v>
      </c>
      <c r="I6" s="154"/>
      <c r="J6" s="154"/>
      <c r="K6" s="154"/>
      <c r="L6" s="154"/>
      <c r="M6" s="154"/>
      <c r="N6" s="154"/>
      <c r="O6" s="154"/>
      <c r="P6" s="154"/>
      <c r="Q6" s="154"/>
      <c r="R6" s="154"/>
      <c r="S6" s="131"/>
      <c r="T6" s="131"/>
      <c r="U6" s="131"/>
      <c r="V6" s="131"/>
      <c r="W6" s="154" t="s">
        <v>95</v>
      </c>
      <c r="X6" s="154" t="s">
        <v>155</v>
      </c>
      <c r="Y6" s="154"/>
      <c r="Z6" s="154"/>
      <c r="AA6" s="154"/>
      <c r="AB6" s="154" t="s">
        <v>159</v>
      </c>
      <c r="AC6" s="154"/>
      <c r="AD6" s="154"/>
      <c r="AE6" s="154"/>
      <c r="AF6" s="154"/>
      <c r="AG6" s="154"/>
      <c r="AH6" s="154"/>
      <c r="AI6" s="154"/>
      <c r="AJ6" s="154"/>
      <c r="AK6" s="154"/>
      <c r="AL6" s="154"/>
      <c r="AM6" s="117"/>
      <c r="AN6" s="117"/>
      <c r="AO6" s="132"/>
      <c r="AP6" s="133"/>
      <c r="AQ6" s="134"/>
      <c r="AR6" s="134"/>
    </row>
    <row r="7" spans="1:44" s="129" customFormat="1" ht="15.75" customHeight="1" x14ac:dyDescent="0.25">
      <c r="A7" s="134"/>
      <c r="B7" s="134"/>
      <c r="C7" s="154"/>
      <c r="D7" s="154" t="s">
        <v>83</v>
      </c>
      <c r="E7" s="154" t="s">
        <v>77</v>
      </c>
      <c r="F7" s="154" t="s">
        <v>33</v>
      </c>
      <c r="G7" s="154"/>
      <c r="H7" s="154" t="s">
        <v>117</v>
      </c>
      <c r="I7" s="154" t="s">
        <v>83</v>
      </c>
      <c r="J7" s="154" t="s">
        <v>77</v>
      </c>
      <c r="K7" s="154" t="s">
        <v>33</v>
      </c>
      <c r="L7" s="154"/>
      <c r="M7" s="154" t="s">
        <v>111</v>
      </c>
      <c r="N7" s="154" t="s">
        <v>83</v>
      </c>
      <c r="O7" s="154" t="s">
        <v>77</v>
      </c>
      <c r="P7" s="154" t="s">
        <v>33</v>
      </c>
      <c r="Q7" s="154"/>
      <c r="R7" s="154" t="s">
        <v>113</v>
      </c>
      <c r="S7" s="154" t="s">
        <v>83</v>
      </c>
      <c r="T7" s="154" t="s">
        <v>77</v>
      </c>
      <c r="U7" s="154" t="s">
        <v>33</v>
      </c>
      <c r="V7" s="154"/>
      <c r="W7" s="154"/>
      <c r="X7" s="154" t="s">
        <v>83</v>
      </c>
      <c r="Y7" s="154" t="s">
        <v>77</v>
      </c>
      <c r="Z7" s="154" t="s">
        <v>33</v>
      </c>
      <c r="AA7" s="154"/>
      <c r="AB7" s="154" t="s">
        <v>117</v>
      </c>
      <c r="AC7" s="154" t="s">
        <v>83</v>
      </c>
      <c r="AD7" s="154" t="s">
        <v>77</v>
      </c>
      <c r="AE7" s="154" t="s">
        <v>33</v>
      </c>
      <c r="AF7" s="154"/>
      <c r="AG7" s="154" t="s">
        <v>111</v>
      </c>
      <c r="AH7" s="154" t="s">
        <v>83</v>
      </c>
      <c r="AI7" s="154" t="s">
        <v>77</v>
      </c>
      <c r="AJ7" s="154" t="s">
        <v>33</v>
      </c>
      <c r="AK7" s="154"/>
      <c r="AL7" s="154" t="s">
        <v>113</v>
      </c>
      <c r="AM7" s="179" t="s">
        <v>83</v>
      </c>
      <c r="AN7" s="179" t="s">
        <v>77</v>
      </c>
      <c r="AO7" s="161" t="s">
        <v>33</v>
      </c>
      <c r="AP7" s="163"/>
      <c r="AQ7" s="134"/>
      <c r="AR7" s="134"/>
    </row>
    <row r="8" spans="1:44" s="129" customFormat="1" ht="63" customHeight="1" x14ac:dyDescent="0.25">
      <c r="A8" s="134"/>
      <c r="B8" s="134"/>
      <c r="C8" s="154"/>
      <c r="D8" s="154"/>
      <c r="E8" s="154"/>
      <c r="F8" s="131" t="s">
        <v>110</v>
      </c>
      <c r="G8" s="131" t="s">
        <v>82</v>
      </c>
      <c r="H8" s="154"/>
      <c r="I8" s="154"/>
      <c r="J8" s="154"/>
      <c r="K8" s="131" t="s">
        <v>110</v>
      </c>
      <c r="L8" s="131" t="s">
        <v>82</v>
      </c>
      <c r="M8" s="154"/>
      <c r="N8" s="154"/>
      <c r="O8" s="154"/>
      <c r="P8" s="131" t="s">
        <v>110</v>
      </c>
      <c r="Q8" s="131" t="s">
        <v>82</v>
      </c>
      <c r="R8" s="154"/>
      <c r="S8" s="154"/>
      <c r="T8" s="154"/>
      <c r="U8" s="131" t="s">
        <v>110</v>
      </c>
      <c r="V8" s="131" t="s">
        <v>82</v>
      </c>
      <c r="W8" s="154"/>
      <c r="X8" s="154"/>
      <c r="Y8" s="154"/>
      <c r="Z8" s="131" t="s">
        <v>110</v>
      </c>
      <c r="AA8" s="131" t="s">
        <v>82</v>
      </c>
      <c r="AB8" s="154"/>
      <c r="AC8" s="154"/>
      <c r="AD8" s="154"/>
      <c r="AE8" s="131" t="s">
        <v>110</v>
      </c>
      <c r="AF8" s="131" t="s">
        <v>82</v>
      </c>
      <c r="AG8" s="154"/>
      <c r="AH8" s="154"/>
      <c r="AI8" s="154"/>
      <c r="AJ8" s="131" t="s">
        <v>110</v>
      </c>
      <c r="AK8" s="131" t="s">
        <v>82</v>
      </c>
      <c r="AL8" s="154"/>
      <c r="AM8" s="180"/>
      <c r="AN8" s="180"/>
      <c r="AO8" s="131" t="s">
        <v>110</v>
      </c>
      <c r="AP8" s="131" t="s">
        <v>82</v>
      </c>
      <c r="AQ8" s="134"/>
      <c r="AR8" s="134"/>
    </row>
    <row r="9" spans="1:44" s="30" customFormat="1" x14ac:dyDescent="0.25">
      <c r="A9" s="5"/>
      <c r="B9" s="128" t="s">
        <v>42</v>
      </c>
      <c r="C9" s="56">
        <f t="shared" ref="C9:G9" si="0">C10</f>
        <v>10401.988599999999</v>
      </c>
      <c r="D9" s="56">
        <f t="shared" si="0"/>
        <v>4244.4997999999996</v>
      </c>
      <c r="E9" s="56">
        <f t="shared" si="0"/>
        <v>6157.4887999999992</v>
      </c>
      <c r="F9" s="56">
        <f t="shared" si="0"/>
        <v>4188.3238000000001</v>
      </c>
      <c r="G9" s="56">
        <f t="shared" si="0"/>
        <v>1969.165</v>
      </c>
      <c r="H9" s="56">
        <f>H10</f>
        <v>660.81960000000004</v>
      </c>
      <c r="I9" s="56">
        <f t="shared" ref="I9:V9" si="1">I10</f>
        <v>264.327</v>
      </c>
      <c r="J9" s="56">
        <f t="shared" si="1"/>
        <v>396.49260000000004</v>
      </c>
      <c r="K9" s="56">
        <f t="shared" si="1"/>
        <v>264.32800000000003</v>
      </c>
      <c r="L9" s="56">
        <f t="shared" si="1"/>
        <v>132.16459999999998</v>
      </c>
      <c r="M9" s="56">
        <f>M10</f>
        <v>2081.1689999999999</v>
      </c>
      <c r="N9" s="56">
        <f t="shared" si="1"/>
        <v>916.17280000000005</v>
      </c>
      <c r="O9" s="56">
        <f t="shared" si="1"/>
        <v>1164.9961999999998</v>
      </c>
      <c r="P9" s="56">
        <f t="shared" si="1"/>
        <v>800.99580000000003</v>
      </c>
      <c r="Q9" s="56">
        <f t="shared" si="1"/>
        <v>364.00040000000001</v>
      </c>
      <c r="R9" s="56">
        <f t="shared" si="1"/>
        <v>7660</v>
      </c>
      <c r="S9" s="56">
        <f t="shared" si="1"/>
        <v>3064</v>
      </c>
      <c r="T9" s="56">
        <f t="shared" si="1"/>
        <v>4596</v>
      </c>
      <c r="U9" s="56">
        <f t="shared" si="1"/>
        <v>3123</v>
      </c>
      <c r="V9" s="56">
        <f t="shared" si="1"/>
        <v>1473</v>
      </c>
      <c r="W9" s="56">
        <f t="shared" ref="W9" si="2">W10</f>
        <v>9461.3779999999988</v>
      </c>
      <c r="X9" s="56">
        <f t="shared" ref="X9" si="3">X10</f>
        <v>3873.5747999999994</v>
      </c>
      <c r="Y9" s="56">
        <f t="shared" ref="Y9" si="4">Y10</f>
        <v>5587.8032000000003</v>
      </c>
      <c r="Z9" s="56">
        <f t="shared" ref="Z9" si="5">Z10</f>
        <v>3794.5338000000002</v>
      </c>
      <c r="AA9" s="56">
        <f t="shared" ref="AA9" si="6">AA10</f>
        <v>1793.2693999999997</v>
      </c>
      <c r="AB9" s="56">
        <f>AB10</f>
        <v>400.209</v>
      </c>
      <c r="AC9" s="56">
        <f t="shared" ref="AC9:AP9" si="7">AC10</f>
        <v>165.40200000000002</v>
      </c>
      <c r="AD9" s="56">
        <f t="shared" si="7"/>
        <v>234.8070000000001</v>
      </c>
      <c r="AE9" s="56">
        <f t="shared" si="7"/>
        <v>156.53800000000001</v>
      </c>
      <c r="AF9" s="56">
        <f t="shared" si="7"/>
        <v>78.269000000000005</v>
      </c>
      <c r="AG9" s="56">
        <f>AG10</f>
        <v>2081.1689999999999</v>
      </c>
      <c r="AH9" s="56">
        <f t="shared" si="7"/>
        <v>916.17280000000005</v>
      </c>
      <c r="AI9" s="56">
        <f t="shared" si="7"/>
        <v>1164.9961999999998</v>
      </c>
      <c r="AJ9" s="56">
        <f t="shared" si="7"/>
        <v>800.99580000000003</v>
      </c>
      <c r="AK9" s="56">
        <f t="shared" si="7"/>
        <v>364.00040000000001</v>
      </c>
      <c r="AL9" s="56">
        <f t="shared" si="7"/>
        <v>6980</v>
      </c>
      <c r="AM9" s="56">
        <f t="shared" si="7"/>
        <v>2792</v>
      </c>
      <c r="AN9" s="56">
        <f t="shared" si="7"/>
        <v>4188</v>
      </c>
      <c r="AO9" s="56">
        <f t="shared" si="7"/>
        <v>2837</v>
      </c>
      <c r="AP9" s="56">
        <f t="shared" si="7"/>
        <v>1351</v>
      </c>
      <c r="AQ9" s="5"/>
      <c r="AR9" s="109">
        <f>C9-W9</f>
        <v>940.61059999999998</v>
      </c>
    </row>
    <row r="10" spans="1:44" s="30" customFormat="1" x14ac:dyDescent="0.25">
      <c r="A10" s="5" t="s">
        <v>124</v>
      </c>
      <c r="B10" s="128" t="s">
        <v>125</v>
      </c>
      <c r="C10" s="56">
        <f t="shared" ref="C10:AP10" si="8">C11+C14+C22+C24+C26+C31+C33+C34+C36</f>
        <v>10401.988599999999</v>
      </c>
      <c r="D10" s="56">
        <f t="shared" si="8"/>
        <v>4244.4997999999996</v>
      </c>
      <c r="E10" s="56">
        <f t="shared" si="8"/>
        <v>6157.4887999999992</v>
      </c>
      <c r="F10" s="56">
        <f t="shared" si="8"/>
        <v>4188.3238000000001</v>
      </c>
      <c r="G10" s="56">
        <f t="shared" si="8"/>
        <v>1969.165</v>
      </c>
      <c r="H10" s="56">
        <f t="shared" si="8"/>
        <v>660.81960000000004</v>
      </c>
      <c r="I10" s="56">
        <f t="shared" si="8"/>
        <v>264.327</v>
      </c>
      <c r="J10" s="56">
        <f t="shared" si="8"/>
        <v>396.49260000000004</v>
      </c>
      <c r="K10" s="56">
        <f t="shared" si="8"/>
        <v>264.32800000000003</v>
      </c>
      <c r="L10" s="56">
        <f t="shared" si="8"/>
        <v>132.16459999999998</v>
      </c>
      <c r="M10" s="56">
        <f t="shared" si="8"/>
        <v>2081.1689999999999</v>
      </c>
      <c r="N10" s="56">
        <f t="shared" si="8"/>
        <v>916.17280000000005</v>
      </c>
      <c r="O10" s="56">
        <f t="shared" si="8"/>
        <v>1164.9961999999998</v>
      </c>
      <c r="P10" s="56">
        <f t="shared" si="8"/>
        <v>800.99580000000003</v>
      </c>
      <c r="Q10" s="56">
        <f t="shared" si="8"/>
        <v>364.00040000000001</v>
      </c>
      <c r="R10" s="56">
        <f t="shared" si="8"/>
        <v>7660</v>
      </c>
      <c r="S10" s="56">
        <f t="shared" si="8"/>
        <v>3064</v>
      </c>
      <c r="T10" s="56">
        <f t="shared" si="8"/>
        <v>4596</v>
      </c>
      <c r="U10" s="56">
        <f t="shared" si="8"/>
        <v>3123</v>
      </c>
      <c r="V10" s="56">
        <f t="shared" si="8"/>
        <v>1473</v>
      </c>
      <c r="W10" s="56">
        <f t="shared" si="8"/>
        <v>9461.3779999999988</v>
      </c>
      <c r="X10" s="56">
        <f t="shared" si="8"/>
        <v>3873.5747999999994</v>
      </c>
      <c r="Y10" s="56">
        <f t="shared" si="8"/>
        <v>5587.8032000000003</v>
      </c>
      <c r="Z10" s="56">
        <f t="shared" si="8"/>
        <v>3794.5338000000002</v>
      </c>
      <c r="AA10" s="56">
        <f t="shared" si="8"/>
        <v>1793.2693999999997</v>
      </c>
      <c r="AB10" s="56">
        <f t="shared" si="8"/>
        <v>400.209</v>
      </c>
      <c r="AC10" s="56">
        <f t="shared" si="8"/>
        <v>165.40200000000002</v>
      </c>
      <c r="AD10" s="56">
        <f t="shared" si="8"/>
        <v>234.8070000000001</v>
      </c>
      <c r="AE10" s="56">
        <f t="shared" si="8"/>
        <v>156.53800000000001</v>
      </c>
      <c r="AF10" s="56">
        <f t="shared" si="8"/>
        <v>78.269000000000005</v>
      </c>
      <c r="AG10" s="56">
        <f t="shared" si="8"/>
        <v>2081.1689999999999</v>
      </c>
      <c r="AH10" s="56">
        <f t="shared" si="8"/>
        <v>916.17280000000005</v>
      </c>
      <c r="AI10" s="56">
        <f t="shared" si="8"/>
        <v>1164.9961999999998</v>
      </c>
      <c r="AJ10" s="56">
        <f t="shared" si="8"/>
        <v>800.99580000000003</v>
      </c>
      <c r="AK10" s="56">
        <f t="shared" si="8"/>
        <v>364.00040000000001</v>
      </c>
      <c r="AL10" s="56">
        <f t="shared" si="8"/>
        <v>6980</v>
      </c>
      <c r="AM10" s="56">
        <f t="shared" si="8"/>
        <v>2792</v>
      </c>
      <c r="AN10" s="56">
        <f t="shared" si="8"/>
        <v>4188</v>
      </c>
      <c r="AO10" s="56">
        <f t="shared" si="8"/>
        <v>2837</v>
      </c>
      <c r="AP10" s="56">
        <f t="shared" si="8"/>
        <v>1351</v>
      </c>
      <c r="AQ10" s="5"/>
      <c r="AR10" s="109">
        <f t="shared" ref="AR10:AR37" si="9">C10-W10</f>
        <v>940.61059999999998</v>
      </c>
    </row>
    <row r="11" spans="1:44" s="31" customFormat="1" ht="47.25" x14ac:dyDescent="0.25">
      <c r="A11" s="5" t="s">
        <v>9</v>
      </c>
      <c r="B11" s="16" t="s">
        <v>70</v>
      </c>
      <c r="C11" s="115">
        <f>D11+E11</f>
        <v>2809.8999999999996</v>
      </c>
      <c r="D11" s="115">
        <f t="shared" ref="D11:F11" si="10">I11+N11+S11</f>
        <v>1158.8989999999999</v>
      </c>
      <c r="E11" s="115">
        <f t="shared" si="10"/>
        <v>1651.001</v>
      </c>
      <c r="F11" s="115">
        <f t="shared" si="10"/>
        <v>1145.999</v>
      </c>
      <c r="G11" s="115">
        <f>L11+Q11+V11</f>
        <v>505.00200000000001</v>
      </c>
      <c r="H11" s="58">
        <f>H12+H13</f>
        <v>93.984999999999999</v>
      </c>
      <c r="I11" s="58">
        <f t="shared" ref="I11:V11" si="11">I12+I13</f>
        <v>37.594000000000001</v>
      </c>
      <c r="J11" s="58">
        <f t="shared" si="11"/>
        <v>56.391000000000098</v>
      </c>
      <c r="K11" s="58">
        <f t="shared" si="11"/>
        <v>37.594000000000001</v>
      </c>
      <c r="L11" s="58">
        <f t="shared" si="11"/>
        <v>18.797000000000001</v>
      </c>
      <c r="M11" s="58">
        <f t="shared" si="11"/>
        <v>115.095</v>
      </c>
      <c r="N11" s="58">
        <f t="shared" si="11"/>
        <v>80.977000000000004</v>
      </c>
      <c r="O11" s="58">
        <f t="shared" si="11"/>
        <v>34.117999999999995</v>
      </c>
      <c r="P11" s="58">
        <f t="shared" si="11"/>
        <v>23.076999999999998</v>
      </c>
      <c r="Q11" s="58">
        <f t="shared" si="11"/>
        <v>11.041</v>
      </c>
      <c r="R11" s="58">
        <f t="shared" si="11"/>
        <v>2600.8199999999997</v>
      </c>
      <c r="S11" s="58">
        <f t="shared" si="11"/>
        <v>1040.328</v>
      </c>
      <c r="T11" s="58">
        <f t="shared" si="11"/>
        <v>1560.492</v>
      </c>
      <c r="U11" s="58">
        <f t="shared" si="11"/>
        <v>1085.328</v>
      </c>
      <c r="V11" s="58">
        <f t="shared" si="11"/>
        <v>475.16399999999999</v>
      </c>
      <c r="W11" s="115">
        <f>X11+Y11</f>
        <v>2809.8999999999996</v>
      </c>
      <c r="X11" s="115">
        <f t="shared" ref="X11:X37" si="12">AC11+AH11+AM11</f>
        <v>1158.8989999999999</v>
      </c>
      <c r="Y11" s="115">
        <f t="shared" ref="Y11:Y37" si="13">AD11+AI11+AN11</f>
        <v>1651.001</v>
      </c>
      <c r="Z11" s="115">
        <f t="shared" ref="Z11:Z37" si="14">AE11+AJ11+AO11</f>
        <v>1145.999</v>
      </c>
      <c r="AA11" s="115">
        <f>AF11+AK11+AP11</f>
        <v>505.00200000000001</v>
      </c>
      <c r="AB11" s="58">
        <f>AB12+AB13</f>
        <v>93.984999999999999</v>
      </c>
      <c r="AC11" s="58">
        <f t="shared" ref="AC11:AP11" si="15">AC12+AC13</f>
        <v>37.594000000000001</v>
      </c>
      <c r="AD11" s="58">
        <f t="shared" si="15"/>
        <v>56.391000000000098</v>
      </c>
      <c r="AE11" s="58">
        <f t="shared" si="15"/>
        <v>37.594000000000001</v>
      </c>
      <c r="AF11" s="58">
        <f t="shared" si="15"/>
        <v>18.797000000000001</v>
      </c>
      <c r="AG11" s="58">
        <f t="shared" si="15"/>
        <v>115.095</v>
      </c>
      <c r="AH11" s="58">
        <f t="shared" si="15"/>
        <v>80.977000000000004</v>
      </c>
      <c r="AI11" s="58">
        <f t="shared" si="15"/>
        <v>34.117999999999995</v>
      </c>
      <c r="AJ11" s="58">
        <f t="shared" si="15"/>
        <v>23.076999999999998</v>
      </c>
      <c r="AK11" s="58">
        <f t="shared" si="15"/>
        <v>11.041</v>
      </c>
      <c r="AL11" s="58">
        <f t="shared" si="15"/>
        <v>2600.8199999999997</v>
      </c>
      <c r="AM11" s="58">
        <f t="shared" si="15"/>
        <v>1040.328</v>
      </c>
      <c r="AN11" s="58">
        <f t="shared" si="15"/>
        <v>1560.492</v>
      </c>
      <c r="AO11" s="58">
        <f t="shared" si="15"/>
        <v>1085.328</v>
      </c>
      <c r="AP11" s="58">
        <f t="shared" si="15"/>
        <v>475.16399999999999</v>
      </c>
      <c r="AQ11" s="113"/>
      <c r="AR11" s="109">
        <f t="shared" si="9"/>
        <v>0</v>
      </c>
    </row>
    <row r="12" spans="1:44" s="31" customFormat="1" ht="31.5" x14ac:dyDescent="0.25">
      <c r="A12" s="8">
        <v>2</v>
      </c>
      <c r="B12" s="17" t="s">
        <v>86</v>
      </c>
      <c r="C12" s="116">
        <f t="shared" ref="C12:C37" si="16">D12+E12</f>
        <v>1809.9</v>
      </c>
      <c r="D12" s="116">
        <f t="shared" ref="D12:D37" si="17">I12+N12+S12</f>
        <v>758.899</v>
      </c>
      <c r="E12" s="116">
        <f t="shared" ref="E12:E37" si="18">J12+O12+T12</f>
        <v>1051.001</v>
      </c>
      <c r="F12" s="116">
        <f t="shared" ref="F12:F37" si="19">K12+P12+U12</f>
        <v>725.99900000000002</v>
      </c>
      <c r="G12" s="116">
        <f t="shared" ref="G12:G37" si="20">L12+Q12+V12</f>
        <v>325.00200000000001</v>
      </c>
      <c r="H12" s="42">
        <v>93.984999999999999</v>
      </c>
      <c r="I12" s="42">
        <v>37.594000000000001</v>
      </c>
      <c r="J12" s="42">
        <v>56.391000000000098</v>
      </c>
      <c r="K12" s="42">
        <v>37.594000000000001</v>
      </c>
      <c r="L12" s="42">
        <v>18.797000000000001</v>
      </c>
      <c r="M12" s="42">
        <f>N12+O12</f>
        <v>115.095</v>
      </c>
      <c r="N12" s="42">
        <f>32.077+48.9</f>
        <v>80.977000000000004</v>
      </c>
      <c r="O12" s="42">
        <f>P12+Q12</f>
        <v>34.117999999999995</v>
      </c>
      <c r="P12" s="42">
        <f>2.077+21</f>
        <v>23.076999999999998</v>
      </c>
      <c r="Q12" s="42">
        <f>1.041+10</f>
        <v>11.041</v>
      </c>
      <c r="R12" s="42">
        <f>S12+T12</f>
        <v>1600.82</v>
      </c>
      <c r="S12" s="42">
        <f>500+140.328</f>
        <v>640.32799999999997</v>
      </c>
      <c r="T12" s="42">
        <f>U12+V12</f>
        <v>960.49199999999996</v>
      </c>
      <c r="U12" s="42">
        <f>525+140.328</f>
        <v>665.32799999999997</v>
      </c>
      <c r="V12" s="42">
        <f>225+70.164</f>
        <v>295.16399999999999</v>
      </c>
      <c r="W12" s="116">
        <f t="shared" ref="W12:W37" si="21">X12+Y12</f>
        <v>1809.9</v>
      </c>
      <c r="X12" s="116">
        <f t="shared" si="12"/>
        <v>758.899</v>
      </c>
      <c r="Y12" s="116">
        <f t="shared" si="13"/>
        <v>1051.001</v>
      </c>
      <c r="Z12" s="116">
        <f t="shared" si="14"/>
        <v>725.99900000000002</v>
      </c>
      <c r="AA12" s="116">
        <f t="shared" ref="AA12:AA37" si="22">AF12+AK12+AP12</f>
        <v>325.00200000000001</v>
      </c>
      <c r="AB12" s="42">
        <v>93.984999999999999</v>
      </c>
      <c r="AC12" s="42">
        <v>37.594000000000001</v>
      </c>
      <c r="AD12" s="42">
        <v>56.391000000000098</v>
      </c>
      <c r="AE12" s="42">
        <v>37.594000000000001</v>
      </c>
      <c r="AF12" s="42">
        <v>18.797000000000001</v>
      </c>
      <c r="AG12" s="42">
        <f>AH12+AI12</f>
        <v>115.095</v>
      </c>
      <c r="AH12" s="42">
        <f>32.077+48.9</f>
        <v>80.977000000000004</v>
      </c>
      <c r="AI12" s="42">
        <f>AJ12+AK12</f>
        <v>34.117999999999995</v>
      </c>
      <c r="AJ12" s="42">
        <f>2.077+21</f>
        <v>23.076999999999998</v>
      </c>
      <c r="AK12" s="42">
        <f>1.041+10</f>
        <v>11.041</v>
      </c>
      <c r="AL12" s="42">
        <f>AM12+AN12</f>
        <v>1600.82</v>
      </c>
      <c r="AM12" s="42">
        <f>500+140.328</f>
        <v>640.32799999999997</v>
      </c>
      <c r="AN12" s="42">
        <f>AO12+AP12</f>
        <v>960.49199999999996</v>
      </c>
      <c r="AO12" s="42">
        <f>525+140.328</f>
        <v>665.32799999999997</v>
      </c>
      <c r="AP12" s="42">
        <f>225+70.164</f>
        <v>295.16399999999999</v>
      </c>
      <c r="AQ12" s="113"/>
      <c r="AR12" s="114">
        <f t="shared" si="9"/>
        <v>0</v>
      </c>
    </row>
    <row r="13" spans="1:44" s="31" customFormat="1" ht="31.5" x14ac:dyDescent="0.25">
      <c r="A13" s="8">
        <v>3</v>
      </c>
      <c r="B13" s="17" t="s">
        <v>87</v>
      </c>
      <c r="C13" s="116">
        <f t="shared" si="16"/>
        <v>1000</v>
      </c>
      <c r="D13" s="116">
        <f t="shared" si="17"/>
        <v>400</v>
      </c>
      <c r="E13" s="116">
        <f t="shared" si="18"/>
        <v>600</v>
      </c>
      <c r="F13" s="116">
        <f t="shared" si="19"/>
        <v>420</v>
      </c>
      <c r="G13" s="116">
        <f t="shared" si="20"/>
        <v>180</v>
      </c>
      <c r="H13" s="42">
        <f t="shared" ref="H13:H23" si="23">I13+J13</f>
        <v>0</v>
      </c>
      <c r="I13" s="42"/>
      <c r="J13" s="42"/>
      <c r="K13" s="42"/>
      <c r="L13" s="42"/>
      <c r="M13" s="42"/>
      <c r="N13" s="42"/>
      <c r="O13" s="42"/>
      <c r="P13" s="42"/>
      <c r="Q13" s="42"/>
      <c r="R13" s="42">
        <f>S13+T13</f>
        <v>1000</v>
      </c>
      <c r="S13" s="42">
        <v>400</v>
      </c>
      <c r="T13" s="42">
        <f>U13+V13</f>
        <v>600</v>
      </c>
      <c r="U13" s="42">
        <v>420</v>
      </c>
      <c r="V13" s="42">
        <v>180</v>
      </c>
      <c r="W13" s="116">
        <f t="shared" si="21"/>
        <v>1000</v>
      </c>
      <c r="X13" s="116">
        <f t="shared" si="12"/>
        <v>400</v>
      </c>
      <c r="Y13" s="116">
        <f t="shared" si="13"/>
        <v>600</v>
      </c>
      <c r="Z13" s="116">
        <f t="shared" si="14"/>
        <v>420</v>
      </c>
      <c r="AA13" s="116">
        <f t="shared" si="22"/>
        <v>180</v>
      </c>
      <c r="AB13" s="42">
        <f t="shared" ref="AB13" si="24">AC13+AD13</f>
        <v>0</v>
      </c>
      <c r="AC13" s="42"/>
      <c r="AD13" s="42"/>
      <c r="AE13" s="42"/>
      <c r="AF13" s="42"/>
      <c r="AG13" s="42"/>
      <c r="AH13" s="42"/>
      <c r="AI13" s="42"/>
      <c r="AJ13" s="42"/>
      <c r="AK13" s="42"/>
      <c r="AL13" s="42">
        <f>AM13+AN13</f>
        <v>1000</v>
      </c>
      <c r="AM13" s="42">
        <v>400</v>
      </c>
      <c r="AN13" s="42">
        <f>AO13+AP13</f>
        <v>600</v>
      </c>
      <c r="AO13" s="42">
        <v>420</v>
      </c>
      <c r="AP13" s="42">
        <v>180</v>
      </c>
      <c r="AQ13" s="113"/>
      <c r="AR13" s="114">
        <f t="shared" si="9"/>
        <v>0</v>
      </c>
    </row>
    <row r="14" spans="1:44" s="31" customFormat="1" ht="47.25" x14ac:dyDescent="0.25">
      <c r="A14" s="5" t="s">
        <v>13</v>
      </c>
      <c r="B14" s="16" t="s">
        <v>71</v>
      </c>
      <c r="C14" s="115">
        <f t="shared" si="16"/>
        <v>3326.1815999999999</v>
      </c>
      <c r="D14" s="115">
        <f t="shared" si="17"/>
        <v>1379.2380000000001</v>
      </c>
      <c r="E14" s="115">
        <f t="shared" si="18"/>
        <v>1946.9436000000001</v>
      </c>
      <c r="F14" s="115">
        <f t="shared" si="19"/>
        <v>1311.962</v>
      </c>
      <c r="G14" s="115">
        <f t="shared" si="20"/>
        <v>634.98159999999996</v>
      </c>
      <c r="H14" s="56">
        <f>H15+H16+H17+H21</f>
        <v>546.83460000000002</v>
      </c>
      <c r="I14" s="56">
        <f t="shared" ref="I14:V14" si="25">I15+I16+I17+I21</f>
        <v>218.733</v>
      </c>
      <c r="J14" s="56">
        <f t="shared" si="25"/>
        <v>328.10159999999996</v>
      </c>
      <c r="K14" s="56">
        <f t="shared" si="25"/>
        <v>218.73400000000001</v>
      </c>
      <c r="L14" s="56">
        <f t="shared" si="25"/>
        <v>109.36759999999998</v>
      </c>
      <c r="M14" s="56">
        <f>M15+M16+M17+M21</f>
        <v>504.34699999999998</v>
      </c>
      <c r="N14" s="56">
        <f t="shared" si="25"/>
        <v>250.50500000000002</v>
      </c>
      <c r="O14" s="56">
        <f t="shared" si="25"/>
        <v>253.84199999999998</v>
      </c>
      <c r="P14" s="56">
        <f t="shared" si="25"/>
        <v>169.22800000000001</v>
      </c>
      <c r="Q14" s="56">
        <f t="shared" si="25"/>
        <v>84.614000000000004</v>
      </c>
      <c r="R14" s="56">
        <f>R15+R16+R17+R21</f>
        <v>2275</v>
      </c>
      <c r="S14" s="56">
        <f t="shared" si="25"/>
        <v>910</v>
      </c>
      <c r="T14" s="56">
        <f t="shared" si="25"/>
        <v>1365</v>
      </c>
      <c r="U14" s="56">
        <f t="shared" si="25"/>
        <v>924</v>
      </c>
      <c r="V14" s="56">
        <f t="shared" si="25"/>
        <v>441</v>
      </c>
      <c r="W14" s="115">
        <f t="shared" si="21"/>
        <v>2385.5709999999999</v>
      </c>
      <c r="X14" s="115">
        <f t="shared" si="12"/>
        <v>1008.3130000000001</v>
      </c>
      <c r="Y14" s="115">
        <f t="shared" si="13"/>
        <v>1377.258</v>
      </c>
      <c r="Z14" s="115">
        <f t="shared" si="14"/>
        <v>918.17200000000003</v>
      </c>
      <c r="AA14" s="115">
        <f t="shared" si="22"/>
        <v>459.08600000000001</v>
      </c>
      <c r="AB14" s="56">
        <f>AB15+AB16+AB17+AB21</f>
        <v>286.22399999999999</v>
      </c>
      <c r="AC14" s="56">
        <f t="shared" ref="AC14:AF14" si="26">AC15+AC16+AC17+AC21</f>
        <v>119.80800000000002</v>
      </c>
      <c r="AD14" s="56">
        <f t="shared" si="26"/>
        <v>166.416</v>
      </c>
      <c r="AE14" s="56">
        <f t="shared" si="26"/>
        <v>110.944</v>
      </c>
      <c r="AF14" s="56">
        <f t="shared" si="26"/>
        <v>55.472000000000001</v>
      </c>
      <c r="AG14" s="56">
        <f>AG15+AG16+AG17+AG21</f>
        <v>504.34699999999998</v>
      </c>
      <c r="AH14" s="56">
        <f t="shared" ref="AH14:AK14" si="27">AH15+AH16+AH17+AH21</f>
        <v>250.50500000000002</v>
      </c>
      <c r="AI14" s="56">
        <f t="shared" si="27"/>
        <v>253.84199999999998</v>
      </c>
      <c r="AJ14" s="56">
        <f t="shared" si="27"/>
        <v>169.22800000000001</v>
      </c>
      <c r="AK14" s="56">
        <f t="shared" si="27"/>
        <v>84.614000000000004</v>
      </c>
      <c r="AL14" s="56">
        <f>AL15+AL16+AL17+AL21</f>
        <v>1595</v>
      </c>
      <c r="AM14" s="56">
        <f t="shared" ref="AM14:AP14" si="28">AM15+AM16+AM17+AM21</f>
        <v>638</v>
      </c>
      <c r="AN14" s="56">
        <f t="shared" si="28"/>
        <v>957</v>
      </c>
      <c r="AO14" s="56">
        <f t="shared" si="28"/>
        <v>638</v>
      </c>
      <c r="AP14" s="56">
        <f t="shared" si="28"/>
        <v>319</v>
      </c>
      <c r="AQ14" s="113"/>
      <c r="AR14" s="109">
        <f t="shared" si="9"/>
        <v>940.61059999999998</v>
      </c>
    </row>
    <row r="15" spans="1:44" s="3" customFormat="1" ht="94.5" x14ac:dyDescent="0.25">
      <c r="A15" s="8">
        <v>1</v>
      </c>
      <c r="B15" s="17" t="s">
        <v>88</v>
      </c>
      <c r="C15" s="116">
        <f t="shared" si="16"/>
        <v>443.61059999999998</v>
      </c>
      <c r="D15" s="116">
        <f t="shared" si="17"/>
        <v>212.27100000000002</v>
      </c>
      <c r="E15" s="116">
        <f t="shared" si="18"/>
        <v>231.33959999999999</v>
      </c>
      <c r="F15" s="116">
        <f t="shared" si="19"/>
        <v>154.226</v>
      </c>
      <c r="G15" s="116">
        <f t="shared" si="20"/>
        <v>77.113599999999991</v>
      </c>
      <c r="H15" s="42">
        <f t="shared" si="23"/>
        <v>269.47460000000001</v>
      </c>
      <c r="I15" s="42">
        <v>107.789</v>
      </c>
      <c r="J15" s="42">
        <v>161.68559999999999</v>
      </c>
      <c r="K15" s="42">
        <v>107.79</v>
      </c>
      <c r="L15" s="42">
        <f>J15-K15</f>
        <v>53.895599999999988</v>
      </c>
      <c r="M15" s="42">
        <v>174.136</v>
      </c>
      <c r="N15" s="42">
        <v>104.482</v>
      </c>
      <c r="O15" s="42">
        <v>69.653999999999996</v>
      </c>
      <c r="P15" s="42">
        <v>46.436</v>
      </c>
      <c r="Q15" s="42">
        <v>23.218</v>
      </c>
      <c r="R15" s="42">
        <f>S15+T15</f>
        <v>0</v>
      </c>
      <c r="S15" s="42"/>
      <c r="T15" s="42"/>
      <c r="U15" s="42"/>
      <c r="V15" s="42"/>
      <c r="W15" s="116">
        <f t="shared" si="21"/>
        <v>183</v>
      </c>
      <c r="X15" s="116">
        <f t="shared" si="12"/>
        <v>113.346</v>
      </c>
      <c r="Y15" s="116">
        <f t="shared" si="13"/>
        <v>69.653999999999996</v>
      </c>
      <c r="Z15" s="116">
        <f t="shared" si="14"/>
        <v>46.436</v>
      </c>
      <c r="AA15" s="116">
        <f t="shared" si="22"/>
        <v>23.218</v>
      </c>
      <c r="AB15" s="42">
        <f t="shared" ref="AB15:AB16" si="29">AC15+AD15</f>
        <v>8.8640000000000008</v>
      </c>
      <c r="AC15" s="42">
        <v>8.8640000000000008</v>
      </c>
      <c r="AD15" s="42"/>
      <c r="AE15" s="42"/>
      <c r="AF15" s="42"/>
      <c r="AG15" s="42">
        <v>174.136</v>
      </c>
      <c r="AH15" s="42">
        <v>104.482</v>
      </c>
      <c r="AI15" s="42">
        <v>69.653999999999996</v>
      </c>
      <c r="AJ15" s="42">
        <v>46.436</v>
      </c>
      <c r="AK15" s="42">
        <v>23.218</v>
      </c>
      <c r="AL15" s="42">
        <f>AM15+AN15</f>
        <v>0</v>
      </c>
      <c r="AM15" s="42"/>
      <c r="AN15" s="42"/>
      <c r="AO15" s="42"/>
      <c r="AP15" s="42"/>
      <c r="AQ15" s="108"/>
      <c r="AR15" s="114">
        <f t="shared" si="9"/>
        <v>260.61059999999998</v>
      </c>
    </row>
    <row r="16" spans="1:44" s="31" customFormat="1" ht="78.75" x14ac:dyDescent="0.25">
      <c r="A16" s="8">
        <v>2</v>
      </c>
      <c r="B16" s="17" t="s">
        <v>89</v>
      </c>
      <c r="C16" s="116">
        <f t="shared" si="16"/>
        <v>1557.691</v>
      </c>
      <c r="D16" s="116">
        <f t="shared" si="17"/>
        <v>634.61500000000001</v>
      </c>
      <c r="E16" s="116">
        <f t="shared" si="18"/>
        <v>923.07600000000002</v>
      </c>
      <c r="F16" s="116">
        <f t="shared" si="19"/>
        <v>615.38400000000001</v>
      </c>
      <c r="G16" s="116">
        <f t="shared" si="20"/>
        <v>307.69200000000001</v>
      </c>
      <c r="H16" s="42">
        <f t="shared" si="23"/>
        <v>0</v>
      </c>
      <c r="I16" s="42"/>
      <c r="J16" s="42"/>
      <c r="K16" s="42"/>
      <c r="L16" s="42"/>
      <c r="M16" s="42">
        <f>N16+O16</f>
        <v>57.691000000000003</v>
      </c>
      <c r="N16" s="42">
        <v>34.615000000000002</v>
      </c>
      <c r="O16" s="42">
        <v>23.076000000000001</v>
      </c>
      <c r="P16" s="42">
        <v>15.384</v>
      </c>
      <c r="Q16" s="42">
        <v>7.6920000000000002</v>
      </c>
      <c r="R16" s="42">
        <f>S16+T16</f>
        <v>1500</v>
      </c>
      <c r="S16" s="42">
        <v>600</v>
      </c>
      <c r="T16" s="42">
        <f>U16+V16</f>
        <v>900</v>
      </c>
      <c r="U16" s="42">
        <v>600</v>
      </c>
      <c r="V16" s="42">
        <v>300</v>
      </c>
      <c r="W16" s="116">
        <f t="shared" si="21"/>
        <v>1557.691</v>
      </c>
      <c r="X16" s="116">
        <f t="shared" si="12"/>
        <v>634.61500000000001</v>
      </c>
      <c r="Y16" s="116">
        <f t="shared" si="13"/>
        <v>923.07600000000002</v>
      </c>
      <c r="Z16" s="116">
        <f t="shared" si="14"/>
        <v>615.38400000000001</v>
      </c>
      <c r="AA16" s="116">
        <f t="shared" si="22"/>
        <v>307.69200000000001</v>
      </c>
      <c r="AB16" s="42">
        <f t="shared" si="29"/>
        <v>0</v>
      </c>
      <c r="AC16" s="42"/>
      <c r="AD16" s="42"/>
      <c r="AE16" s="42"/>
      <c r="AF16" s="42"/>
      <c r="AG16" s="42">
        <f>AH16+AI16</f>
        <v>57.691000000000003</v>
      </c>
      <c r="AH16" s="42">
        <v>34.615000000000002</v>
      </c>
      <c r="AI16" s="42">
        <v>23.076000000000001</v>
      </c>
      <c r="AJ16" s="42">
        <v>15.384</v>
      </c>
      <c r="AK16" s="42">
        <v>7.6920000000000002</v>
      </c>
      <c r="AL16" s="42">
        <f>AM16+AN16</f>
        <v>1500</v>
      </c>
      <c r="AM16" s="42">
        <v>600</v>
      </c>
      <c r="AN16" s="42">
        <f>AO16+AP16</f>
        <v>900</v>
      </c>
      <c r="AO16" s="42">
        <v>600</v>
      </c>
      <c r="AP16" s="42">
        <v>300</v>
      </c>
      <c r="AQ16" s="113"/>
      <c r="AR16" s="114">
        <f t="shared" si="9"/>
        <v>0</v>
      </c>
    </row>
    <row r="17" spans="1:44" s="3" customFormat="1" ht="63" x14ac:dyDescent="0.25">
      <c r="A17" s="8">
        <v>3</v>
      </c>
      <c r="B17" s="17" t="s">
        <v>90</v>
      </c>
      <c r="C17" s="116">
        <f t="shared" si="16"/>
        <v>1229.8800000000001</v>
      </c>
      <c r="D17" s="116">
        <f t="shared" si="17"/>
        <v>494.35200000000003</v>
      </c>
      <c r="E17" s="116">
        <f t="shared" si="18"/>
        <v>735.52800000000002</v>
      </c>
      <c r="F17" s="116">
        <f t="shared" si="19"/>
        <v>504.35199999999998</v>
      </c>
      <c r="G17" s="116">
        <f t="shared" si="20"/>
        <v>231.17599999999999</v>
      </c>
      <c r="H17" s="42">
        <f>H18+H19+H20</f>
        <v>277.36</v>
      </c>
      <c r="I17" s="42">
        <f t="shared" ref="I17:Q17" si="30">I18+I19+I20</f>
        <v>110.94400000000002</v>
      </c>
      <c r="J17" s="42">
        <f t="shared" si="30"/>
        <v>166.416</v>
      </c>
      <c r="K17" s="42">
        <f t="shared" si="30"/>
        <v>110.944</v>
      </c>
      <c r="L17" s="42">
        <f t="shared" si="30"/>
        <v>55.472000000000001</v>
      </c>
      <c r="M17" s="42">
        <f>M18+M19+M20</f>
        <v>272.52</v>
      </c>
      <c r="N17" s="42">
        <f t="shared" si="30"/>
        <v>111.40800000000002</v>
      </c>
      <c r="O17" s="42">
        <f t="shared" si="30"/>
        <v>161.11199999999999</v>
      </c>
      <c r="P17" s="42">
        <f t="shared" si="30"/>
        <v>107.408</v>
      </c>
      <c r="Q17" s="42">
        <f t="shared" si="30"/>
        <v>53.704000000000001</v>
      </c>
      <c r="R17" s="42">
        <f>R18+R19+R20</f>
        <v>680</v>
      </c>
      <c r="S17" s="42">
        <f t="shared" ref="S17:V17" si="31">S18+S19+S20</f>
        <v>272</v>
      </c>
      <c r="T17" s="42">
        <f t="shared" si="31"/>
        <v>408</v>
      </c>
      <c r="U17" s="42">
        <f t="shared" si="31"/>
        <v>286</v>
      </c>
      <c r="V17" s="42">
        <f t="shared" si="31"/>
        <v>122</v>
      </c>
      <c r="W17" s="116">
        <f t="shared" si="21"/>
        <v>549.88000000000011</v>
      </c>
      <c r="X17" s="116">
        <f t="shared" si="12"/>
        <v>222.35200000000003</v>
      </c>
      <c r="Y17" s="116">
        <f t="shared" si="13"/>
        <v>327.52800000000002</v>
      </c>
      <c r="Z17" s="116">
        <f t="shared" si="14"/>
        <v>218.352</v>
      </c>
      <c r="AA17" s="116">
        <f t="shared" si="22"/>
        <v>109.176</v>
      </c>
      <c r="AB17" s="42">
        <f>AB18+AB19+AB20</f>
        <v>277.36</v>
      </c>
      <c r="AC17" s="42">
        <f t="shared" ref="AC17:AF17" si="32">AC18+AC19+AC20</f>
        <v>110.94400000000002</v>
      </c>
      <c r="AD17" s="42">
        <f t="shared" si="32"/>
        <v>166.416</v>
      </c>
      <c r="AE17" s="42">
        <f t="shared" si="32"/>
        <v>110.944</v>
      </c>
      <c r="AF17" s="42">
        <f t="shared" si="32"/>
        <v>55.472000000000001</v>
      </c>
      <c r="AG17" s="42">
        <f>AG18+AG19+AG20</f>
        <v>272.52</v>
      </c>
      <c r="AH17" s="42">
        <f t="shared" ref="AH17:AK17" si="33">AH18+AH19+AH20</f>
        <v>111.40800000000002</v>
      </c>
      <c r="AI17" s="42">
        <f t="shared" si="33"/>
        <v>161.11199999999999</v>
      </c>
      <c r="AJ17" s="42">
        <f t="shared" si="33"/>
        <v>107.408</v>
      </c>
      <c r="AK17" s="42">
        <f t="shared" si="33"/>
        <v>53.704000000000001</v>
      </c>
      <c r="AL17" s="42"/>
      <c r="AM17" s="61"/>
      <c r="AN17" s="61"/>
      <c r="AO17" s="61"/>
      <c r="AP17" s="61"/>
      <c r="AQ17" s="108"/>
      <c r="AR17" s="114">
        <f t="shared" si="9"/>
        <v>680</v>
      </c>
    </row>
    <row r="18" spans="1:44" s="3" customFormat="1" ht="31.5" x14ac:dyDescent="0.25">
      <c r="A18" s="8" t="s">
        <v>34</v>
      </c>
      <c r="B18" s="17" t="s">
        <v>35</v>
      </c>
      <c r="C18" s="116">
        <f t="shared" si="16"/>
        <v>171</v>
      </c>
      <c r="D18" s="116">
        <f t="shared" si="17"/>
        <v>68.400000000000006</v>
      </c>
      <c r="E18" s="116">
        <f t="shared" si="18"/>
        <v>102.60000000000001</v>
      </c>
      <c r="F18" s="116">
        <f t="shared" si="19"/>
        <v>68.400000000000006</v>
      </c>
      <c r="G18" s="116">
        <f t="shared" si="20"/>
        <v>34.200000000000003</v>
      </c>
      <c r="H18" s="42"/>
      <c r="I18" s="62"/>
      <c r="J18" s="42"/>
      <c r="K18" s="42"/>
      <c r="L18" s="42"/>
      <c r="M18" s="42">
        <f>N18+O18</f>
        <v>171</v>
      </c>
      <c r="N18" s="42">
        <v>68.400000000000006</v>
      </c>
      <c r="O18" s="42">
        <f>P18+Q18</f>
        <v>102.60000000000001</v>
      </c>
      <c r="P18" s="42">
        <v>68.400000000000006</v>
      </c>
      <c r="Q18" s="42">
        <v>34.200000000000003</v>
      </c>
      <c r="R18" s="42">
        <f>T18+S18</f>
        <v>0</v>
      </c>
      <c r="S18" s="42"/>
      <c r="T18" s="42"/>
      <c r="U18" s="42"/>
      <c r="V18" s="42"/>
      <c r="W18" s="116">
        <f t="shared" si="21"/>
        <v>171</v>
      </c>
      <c r="X18" s="116">
        <f t="shared" si="12"/>
        <v>68.400000000000006</v>
      </c>
      <c r="Y18" s="116">
        <f t="shared" si="13"/>
        <v>102.60000000000001</v>
      </c>
      <c r="Z18" s="116">
        <f t="shared" si="14"/>
        <v>68.400000000000006</v>
      </c>
      <c r="AA18" s="116">
        <f t="shared" si="22"/>
        <v>34.200000000000003</v>
      </c>
      <c r="AB18" s="42"/>
      <c r="AC18" s="62"/>
      <c r="AD18" s="42"/>
      <c r="AE18" s="42"/>
      <c r="AF18" s="42"/>
      <c r="AG18" s="42">
        <f>AH18+AI18</f>
        <v>171</v>
      </c>
      <c r="AH18" s="42">
        <v>68.400000000000006</v>
      </c>
      <c r="AI18" s="42">
        <f>AJ18+AK18</f>
        <v>102.60000000000001</v>
      </c>
      <c r="AJ18" s="42">
        <v>68.400000000000006</v>
      </c>
      <c r="AK18" s="42">
        <v>34.200000000000003</v>
      </c>
      <c r="AL18" s="42">
        <f>AN18+AM18</f>
        <v>0</v>
      </c>
      <c r="AM18" s="42"/>
      <c r="AN18" s="42"/>
      <c r="AO18" s="42"/>
      <c r="AP18" s="42"/>
      <c r="AQ18" s="108"/>
      <c r="AR18" s="114">
        <f t="shared" si="9"/>
        <v>0</v>
      </c>
    </row>
    <row r="19" spans="1:44" s="3" customFormat="1" ht="31.5" x14ac:dyDescent="0.25">
      <c r="A19" s="8" t="s">
        <v>36</v>
      </c>
      <c r="B19" s="17" t="s">
        <v>37</v>
      </c>
      <c r="C19" s="116">
        <f t="shared" si="16"/>
        <v>1049.8800000000001</v>
      </c>
      <c r="D19" s="116">
        <f t="shared" si="17"/>
        <v>419.952</v>
      </c>
      <c r="E19" s="116">
        <f t="shared" si="18"/>
        <v>629.928</v>
      </c>
      <c r="F19" s="116">
        <f t="shared" si="19"/>
        <v>433.952</v>
      </c>
      <c r="G19" s="116">
        <f t="shared" si="20"/>
        <v>195.976</v>
      </c>
      <c r="H19" s="42">
        <f t="shared" ref="H19" si="34">I19+J19</f>
        <v>277.36</v>
      </c>
      <c r="I19" s="62">
        <v>110.94400000000002</v>
      </c>
      <c r="J19" s="42">
        <f t="shared" ref="J19" si="35">K19+L19</f>
        <v>166.416</v>
      </c>
      <c r="K19" s="42">
        <v>110.944</v>
      </c>
      <c r="L19" s="42">
        <v>55.472000000000001</v>
      </c>
      <c r="M19" s="42">
        <v>97.52</v>
      </c>
      <c r="N19" s="42">
        <f t="shared" ref="N19" si="36">M19*40%</f>
        <v>39.008000000000003</v>
      </c>
      <c r="O19" s="42">
        <f t="shared" ref="O19" si="37">M19*60%</f>
        <v>58.511999999999993</v>
      </c>
      <c r="P19" s="42">
        <f t="shared" ref="P19" si="38">O19/15*10</f>
        <v>39.007999999999996</v>
      </c>
      <c r="Q19" s="42">
        <f t="shared" ref="Q19" si="39">O19/15*5</f>
        <v>19.503999999999998</v>
      </c>
      <c r="R19" s="42">
        <f>T19+S19</f>
        <v>675</v>
      </c>
      <c r="S19" s="42">
        <v>270</v>
      </c>
      <c r="T19" s="42">
        <f>U19+V19</f>
        <v>405</v>
      </c>
      <c r="U19" s="42">
        <v>284</v>
      </c>
      <c r="V19" s="42">
        <v>121</v>
      </c>
      <c r="W19" s="116">
        <f t="shared" si="21"/>
        <v>1049.8800000000001</v>
      </c>
      <c r="X19" s="116">
        <f t="shared" si="12"/>
        <v>419.952</v>
      </c>
      <c r="Y19" s="116">
        <f t="shared" si="13"/>
        <v>629.928</v>
      </c>
      <c r="Z19" s="116">
        <f t="shared" si="14"/>
        <v>433.952</v>
      </c>
      <c r="AA19" s="116">
        <f t="shared" si="22"/>
        <v>195.976</v>
      </c>
      <c r="AB19" s="42">
        <f t="shared" ref="AB19:AB20" si="40">AC19+AD19</f>
        <v>277.36</v>
      </c>
      <c r="AC19" s="62">
        <v>110.94400000000002</v>
      </c>
      <c r="AD19" s="42">
        <f t="shared" ref="AD19" si="41">AE19+AF19</f>
        <v>166.416</v>
      </c>
      <c r="AE19" s="42">
        <v>110.944</v>
      </c>
      <c r="AF19" s="42">
        <v>55.472000000000001</v>
      </c>
      <c r="AG19" s="42">
        <v>97.52</v>
      </c>
      <c r="AH19" s="42">
        <f t="shared" ref="AH19" si="42">AG19*40%</f>
        <v>39.008000000000003</v>
      </c>
      <c r="AI19" s="42">
        <f t="shared" ref="AI19" si="43">AG19*60%</f>
        <v>58.511999999999993</v>
      </c>
      <c r="AJ19" s="42">
        <f t="shared" ref="AJ19" si="44">AI19/15*10</f>
        <v>39.007999999999996</v>
      </c>
      <c r="AK19" s="42">
        <f t="shared" ref="AK19" si="45">AI19/15*5</f>
        <v>19.503999999999998</v>
      </c>
      <c r="AL19" s="42"/>
      <c r="AM19" s="42">
        <v>270</v>
      </c>
      <c r="AN19" s="42">
        <f>AO19+AP19</f>
        <v>405</v>
      </c>
      <c r="AO19" s="42">
        <v>284</v>
      </c>
      <c r="AP19" s="42">
        <v>121</v>
      </c>
      <c r="AQ19" s="108"/>
      <c r="AR19" s="114">
        <f t="shared" si="9"/>
        <v>0</v>
      </c>
    </row>
    <row r="20" spans="1:44" s="3" customFormat="1" ht="31.5" x14ac:dyDescent="0.25">
      <c r="A20" s="8" t="s">
        <v>38</v>
      </c>
      <c r="B20" s="17" t="s">
        <v>39</v>
      </c>
      <c r="C20" s="116">
        <f t="shared" si="16"/>
        <v>9</v>
      </c>
      <c r="D20" s="116">
        <f t="shared" si="17"/>
        <v>6</v>
      </c>
      <c r="E20" s="116">
        <f t="shared" si="18"/>
        <v>3</v>
      </c>
      <c r="F20" s="116">
        <f t="shared" si="19"/>
        <v>2</v>
      </c>
      <c r="G20" s="116">
        <f t="shared" si="20"/>
        <v>1</v>
      </c>
      <c r="H20" s="42">
        <f t="shared" si="23"/>
        <v>0</v>
      </c>
      <c r="I20" s="42"/>
      <c r="J20" s="42"/>
      <c r="K20" s="42"/>
      <c r="L20" s="42"/>
      <c r="M20" s="42">
        <f>N20+O20</f>
        <v>4</v>
      </c>
      <c r="N20" s="42">
        <v>4</v>
      </c>
      <c r="O20" s="42"/>
      <c r="P20" s="42"/>
      <c r="Q20" s="42"/>
      <c r="R20" s="42">
        <f>T20+S20</f>
        <v>5</v>
      </c>
      <c r="S20" s="42">
        <v>2</v>
      </c>
      <c r="T20" s="42">
        <f>U20+V20</f>
        <v>3</v>
      </c>
      <c r="U20" s="42">
        <v>2</v>
      </c>
      <c r="V20" s="42">
        <v>1</v>
      </c>
      <c r="W20" s="116">
        <f t="shared" si="21"/>
        <v>9</v>
      </c>
      <c r="X20" s="116">
        <f t="shared" si="12"/>
        <v>6</v>
      </c>
      <c r="Y20" s="116">
        <f t="shared" si="13"/>
        <v>3</v>
      </c>
      <c r="Z20" s="116">
        <f t="shared" si="14"/>
        <v>2</v>
      </c>
      <c r="AA20" s="116">
        <f t="shared" si="22"/>
        <v>1</v>
      </c>
      <c r="AB20" s="42">
        <f t="shared" si="40"/>
        <v>0</v>
      </c>
      <c r="AC20" s="42"/>
      <c r="AD20" s="42"/>
      <c r="AE20" s="42"/>
      <c r="AF20" s="42"/>
      <c r="AG20" s="42">
        <f>AH20+AI20</f>
        <v>4</v>
      </c>
      <c r="AH20" s="42">
        <v>4</v>
      </c>
      <c r="AI20" s="42"/>
      <c r="AJ20" s="42"/>
      <c r="AK20" s="42"/>
      <c r="AL20" s="42"/>
      <c r="AM20" s="42">
        <v>2</v>
      </c>
      <c r="AN20" s="42">
        <f>AO20+AP20</f>
        <v>3</v>
      </c>
      <c r="AO20" s="42">
        <v>2</v>
      </c>
      <c r="AP20" s="42">
        <v>1</v>
      </c>
      <c r="AQ20" s="108"/>
      <c r="AR20" s="114">
        <f t="shared" si="9"/>
        <v>0</v>
      </c>
    </row>
    <row r="21" spans="1:44" s="3" customFormat="1" ht="126" x14ac:dyDescent="0.25">
      <c r="A21" s="8">
        <v>4</v>
      </c>
      <c r="B21" s="17" t="s">
        <v>146</v>
      </c>
      <c r="C21" s="116">
        <f t="shared" si="16"/>
        <v>95</v>
      </c>
      <c r="D21" s="116">
        <f t="shared" si="17"/>
        <v>38</v>
      </c>
      <c r="E21" s="116">
        <f t="shared" si="18"/>
        <v>57</v>
      </c>
      <c r="F21" s="116">
        <f t="shared" si="19"/>
        <v>38</v>
      </c>
      <c r="G21" s="116">
        <f t="shared" si="20"/>
        <v>19</v>
      </c>
      <c r="H21" s="42"/>
      <c r="I21" s="42"/>
      <c r="J21" s="42"/>
      <c r="K21" s="42"/>
      <c r="L21" s="42"/>
      <c r="M21" s="42"/>
      <c r="N21" s="42"/>
      <c r="O21" s="42"/>
      <c r="P21" s="42"/>
      <c r="Q21" s="42"/>
      <c r="R21" s="42">
        <f>S21+T21</f>
        <v>95</v>
      </c>
      <c r="S21" s="42">
        <v>38</v>
      </c>
      <c r="T21" s="42">
        <f>U21+V21</f>
        <v>57</v>
      </c>
      <c r="U21" s="42">
        <v>38</v>
      </c>
      <c r="V21" s="42">
        <v>19</v>
      </c>
      <c r="W21" s="116">
        <f t="shared" si="21"/>
        <v>95</v>
      </c>
      <c r="X21" s="116">
        <f t="shared" si="12"/>
        <v>38</v>
      </c>
      <c r="Y21" s="116">
        <f t="shared" si="13"/>
        <v>57</v>
      </c>
      <c r="Z21" s="116">
        <f t="shared" si="14"/>
        <v>38</v>
      </c>
      <c r="AA21" s="116">
        <f t="shared" si="22"/>
        <v>19</v>
      </c>
      <c r="AB21" s="42"/>
      <c r="AC21" s="42"/>
      <c r="AD21" s="42"/>
      <c r="AE21" s="42"/>
      <c r="AF21" s="42"/>
      <c r="AG21" s="42"/>
      <c r="AH21" s="42"/>
      <c r="AI21" s="42"/>
      <c r="AJ21" s="42"/>
      <c r="AK21" s="42"/>
      <c r="AL21" s="42">
        <f>AM21+AN21</f>
        <v>95</v>
      </c>
      <c r="AM21" s="42">
        <v>38</v>
      </c>
      <c r="AN21" s="42">
        <f>AO21+AP21</f>
        <v>57</v>
      </c>
      <c r="AO21" s="42">
        <v>38</v>
      </c>
      <c r="AP21" s="42">
        <v>19</v>
      </c>
      <c r="AQ21" s="108"/>
      <c r="AR21" s="114">
        <f t="shared" si="9"/>
        <v>0</v>
      </c>
    </row>
    <row r="22" spans="1:44" s="31" customFormat="1" ht="31.5" x14ac:dyDescent="0.25">
      <c r="A22" s="5" t="s">
        <v>22</v>
      </c>
      <c r="B22" s="16" t="s">
        <v>72</v>
      </c>
      <c r="C22" s="115">
        <f t="shared" si="16"/>
        <v>348.96500000000003</v>
      </c>
      <c r="D22" s="115">
        <f t="shared" si="17"/>
        <v>139.58600000000001</v>
      </c>
      <c r="E22" s="115">
        <f t="shared" si="18"/>
        <v>209.37899999999999</v>
      </c>
      <c r="F22" s="115">
        <f t="shared" si="19"/>
        <v>139.58600000000001</v>
      </c>
      <c r="G22" s="115">
        <f t="shared" si="20"/>
        <v>69.793000000000006</v>
      </c>
      <c r="H22" s="56">
        <f>H23</f>
        <v>0</v>
      </c>
      <c r="I22" s="56">
        <f t="shared" ref="I22:V22" si="46">I23</f>
        <v>0</v>
      </c>
      <c r="J22" s="56">
        <f t="shared" si="46"/>
        <v>0</v>
      </c>
      <c r="K22" s="56">
        <f t="shared" si="46"/>
        <v>0</v>
      </c>
      <c r="L22" s="56">
        <f t="shared" si="46"/>
        <v>0</v>
      </c>
      <c r="M22" s="56">
        <f t="shared" si="46"/>
        <v>242.595</v>
      </c>
      <c r="N22" s="56">
        <f t="shared" si="46"/>
        <v>97.038000000000011</v>
      </c>
      <c r="O22" s="56">
        <f t="shared" si="46"/>
        <v>145.55699999999999</v>
      </c>
      <c r="P22" s="56">
        <f t="shared" si="46"/>
        <v>97.037999999999997</v>
      </c>
      <c r="Q22" s="56">
        <f t="shared" si="46"/>
        <v>48.518999999999998</v>
      </c>
      <c r="R22" s="56">
        <f t="shared" si="46"/>
        <v>106.37</v>
      </c>
      <c r="S22" s="56">
        <f t="shared" si="46"/>
        <v>42.548000000000002</v>
      </c>
      <c r="T22" s="56">
        <f t="shared" si="46"/>
        <v>63.822000000000003</v>
      </c>
      <c r="U22" s="56">
        <f t="shared" si="46"/>
        <v>42.548000000000002</v>
      </c>
      <c r="V22" s="56">
        <f t="shared" si="46"/>
        <v>21.274000000000001</v>
      </c>
      <c r="W22" s="115">
        <f t="shared" si="21"/>
        <v>348.96500000000003</v>
      </c>
      <c r="X22" s="115">
        <f t="shared" si="12"/>
        <v>139.58600000000001</v>
      </c>
      <c r="Y22" s="115">
        <f t="shared" si="13"/>
        <v>209.37899999999999</v>
      </c>
      <c r="Z22" s="115">
        <f t="shared" si="14"/>
        <v>139.58600000000001</v>
      </c>
      <c r="AA22" s="115">
        <f t="shared" si="22"/>
        <v>69.793000000000006</v>
      </c>
      <c r="AB22" s="56">
        <f>AB23</f>
        <v>0</v>
      </c>
      <c r="AC22" s="56">
        <f t="shared" ref="AC22:AP22" si="47">AC23</f>
        <v>0</v>
      </c>
      <c r="AD22" s="56">
        <f t="shared" si="47"/>
        <v>0</v>
      </c>
      <c r="AE22" s="56">
        <f t="shared" si="47"/>
        <v>0</v>
      </c>
      <c r="AF22" s="56">
        <f t="shared" si="47"/>
        <v>0</v>
      </c>
      <c r="AG22" s="56">
        <f t="shared" si="47"/>
        <v>242.595</v>
      </c>
      <c r="AH22" s="56">
        <f t="shared" si="47"/>
        <v>97.038000000000011</v>
      </c>
      <c r="AI22" s="56">
        <f t="shared" si="47"/>
        <v>145.55699999999999</v>
      </c>
      <c r="AJ22" s="56">
        <f t="shared" si="47"/>
        <v>97.037999999999997</v>
      </c>
      <c r="AK22" s="56">
        <f t="shared" si="47"/>
        <v>48.518999999999998</v>
      </c>
      <c r="AL22" s="56">
        <f t="shared" si="47"/>
        <v>106.37</v>
      </c>
      <c r="AM22" s="56">
        <f t="shared" si="47"/>
        <v>42.548000000000002</v>
      </c>
      <c r="AN22" s="56">
        <f t="shared" si="47"/>
        <v>63.822000000000003</v>
      </c>
      <c r="AO22" s="56">
        <f t="shared" si="47"/>
        <v>42.548000000000002</v>
      </c>
      <c r="AP22" s="56">
        <f t="shared" si="47"/>
        <v>21.274000000000001</v>
      </c>
      <c r="AQ22" s="113"/>
      <c r="AR22" s="109">
        <f t="shared" si="9"/>
        <v>0</v>
      </c>
    </row>
    <row r="23" spans="1:44" s="3" customFormat="1" ht="31.5" x14ac:dyDescent="0.25">
      <c r="A23" s="8">
        <v>1</v>
      </c>
      <c r="B23" s="17" t="s">
        <v>69</v>
      </c>
      <c r="C23" s="116">
        <f t="shared" si="16"/>
        <v>348.96500000000003</v>
      </c>
      <c r="D23" s="116">
        <f t="shared" si="17"/>
        <v>139.58600000000001</v>
      </c>
      <c r="E23" s="116">
        <f t="shared" si="18"/>
        <v>209.37899999999999</v>
      </c>
      <c r="F23" s="116">
        <f t="shared" si="19"/>
        <v>139.58600000000001</v>
      </c>
      <c r="G23" s="116">
        <f t="shared" si="20"/>
        <v>69.793000000000006</v>
      </c>
      <c r="H23" s="42">
        <f t="shared" si="23"/>
        <v>0</v>
      </c>
      <c r="I23" s="42"/>
      <c r="J23" s="42"/>
      <c r="K23" s="42"/>
      <c r="L23" s="42"/>
      <c r="M23" s="42">
        <v>242.595</v>
      </c>
      <c r="N23" s="42">
        <v>97.038000000000011</v>
      </c>
      <c r="O23" s="42">
        <v>145.55699999999999</v>
      </c>
      <c r="P23" s="42">
        <v>97.037999999999997</v>
      </c>
      <c r="Q23" s="42">
        <v>48.518999999999998</v>
      </c>
      <c r="R23" s="42">
        <f>S23+T23</f>
        <v>106.37</v>
      </c>
      <c r="S23" s="42">
        <v>42.548000000000002</v>
      </c>
      <c r="T23" s="42">
        <f>U23+V23</f>
        <v>63.822000000000003</v>
      </c>
      <c r="U23" s="42">
        <v>42.548000000000002</v>
      </c>
      <c r="V23" s="42">
        <v>21.274000000000001</v>
      </c>
      <c r="W23" s="116">
        <f t="shared" si="21"/>
        <v>348.96500000000003</v>
      </c>
      <c r="X23" s="116">
        <f t="shared" si="12"/>
        <v>139.58600000000001</v>
      </c>
      <c r="Y23" s="116">
        <f t="shared" si="13"/>
        <v>209.37899999999999</v>
      </c>
      <c r="Z23" s="116">
        <f t="shared" si="14"/>
        <v>139.58600000000001</v>
      </c>
      <c r="AA23" s="116">
        <f t="shared" si="22"/>
        <v>69.793000000000006</v>
      </c>
      <c r="AB23" s="42">
        <f t="shared" ref="AB23" si="48">AC23+AD23</f>
        <v>0</v>
      </c>
      <c r="AC23" s="42"/>
      <c r="AD23" s="42"/>
      <c r="AE23" s="42"/>
      <c r="AF23" s="42"/>
      <c r="AG23" s="42">
        <v>242.595</v>
      </c>
      <c r="AH23" s="42">
        <v>97.038000000000011</v>
      </c>
      <c r="AI23" s="42">
        <v>145.55699999999999</v>
      </c>
      <c r="AJ23" s="42">
        <v>97.037999999999997</v>
      </c>
      <c r="AK23" s="42">
        <v>48.518999999999998</v>
      </c>
      <c r="AL23" s="42">
        <f>AM23+AN23</f>
        <v>106.37</v>
      </c>
      <c r="AM23" s="42">
        <v>42.548000000000002</v>
      </c>
      <c r="AN23" s="42">
        <f>AO23+AP23</f>
        <v>63.822000000000003</v>
      </c>
      <c r="AO23" s="42">
        <v>42.548000000000002</v>
      </c>
      <c r="AP23" s="42">
        <v>21.274000000000001</v>
      </c>
      <c r="AQ23" s="108"/>
      <c r="AR23" s="114">
        <f t="shared" si="9"/>
        <v>0</v>
      </c>
    </row>
    <row r="24" spans="1:44" s="31" customFormat="1" ht="63" x14ac:dyDescent="0.25">
      <c r="A24" s="5" t="s">
        <v>23</v>
      </c>
      <c r="B24" s="16" t="s">
        <v>73</v>
      </c>
      <c r="C24" s="115">
        <f t="shared" si="16"/>
        <v>1015.28</v>
      </c>
      <c r="D24" s="115">
        <f t="shared" si="17"/>
        <v>406.11200000000002</v>
      </c>
      <c r="E24" s="115">
        <f t="shared" si="18"/>
        <v>609.16800000000001</v>
      </c>
      <c r="F24" s="115">
        <f t="shared" si="19"/>
        <v>406.11200000000002</v>
      </c>
      <c r="G24" s="115">
        <f t="shared" si="20"/>
        <v>203.05600000000001</v>
      </c>
      <c r="H24" s="56">
        <f>H25</f>
        <v>0</v>
      </c>
      <c r="I24" s="56">
        <f t="shared" ref="I24:V24" si="49">I25</f>
        <v>0</v>
      </c>
      <c r="J24" s="56">
        <f t="shared" si="49"/>
        <v>0</v>
      </c>
      <c r="K24" s="56">
        <f t="shared" si="49"/>
        <v>0</v>
      </c>
      <c r="L24" s="56">
        <f t="shared" si="49"/>
        <v>0</v>
      </c>
      <c r="M24" s="56">
        <f t="shared" si="49"/>
        <v>15.28</v>
      </c>
      <c r="N24" s="56">
        <f t="shared" si="49"/>
        <v>6.1120000000000001</v>
      </c>
      <c r="O24" s="56">
        <f t="shared" si="49"/>
        <v>9.1679999999999993</v>
      </c>
      <c r="P24" s="56">
        <f t="shared" si="49"/>
        <v>6.1120000000000001</v>
      </c>
      <c r="Q24" s="56">
        <f t="shared" si="49"/>
        <v>3.056</v>
      </c>
      <c r="R24" s="56">
        <f t="shared" si="49"/>
        <v>1000</v>
      </c>
      <c r="S24" s="56">
        <f t="shared" si="49"/>
        <v>400</v>
      </c>
      <c r="T24" s="56">
        <f t="shared" si="49"/>
        <v>600</v>
      </c>
      <c r="U24" s="56">
        <f t="shared" si="49"/>
        <v>400</v>
      </c>
      <c r="V24" s="56">
        <f t="shared" si="49"/>
        <v>200</v>
      </c>
      <c r="W24" s="115">
        <f t="shared" si="21"/>
        <v>1015.28</v>
      </c>
      <c r="X24" s="115">
        <f t="shared" si="12"/>
        <v>406.11200000000002</v>
      </c>
      <c r="Y24" s="115">
        <f t="shared" si="13"/>
        <v>609.16800000000001</v>
      </c>
      <c r="Z24" s="115">
        <f t="shared" si="14"/>
        <v>406.11200000000002</v>
      </c>
      <c r="AA24" s="115">
        <f t="shared" si="22"/>
        <v>203.05600000000001</v>
      </c>
      <c r="AB24" s="56">
        <f>AB25</f>
        <v>0</v>
      </c>
      <c r="AC24" s="56">
        <f t="shared" ref="AC24:AP24" si="50">AC25</f>
        <v>0</v>
      </c>
      <c r="AD24" s="56">
        <f t="shared" si="50"/>
        <v>0</v>
      </c>
      <c r="AE24" s="56">
        <f t="shared" si="50"/>
        <v>0</v>
      </c>
      <c r="AF24" s="56">
        <f t="shared" si="50"/>
        <v>0</v>
      </c>
      <c r="AG24" s="56">
        <f t="shared" si="50"/>
        <v>15.28</v>
      </c>
      <c r="AH24" s="56">
        <f t="shared" si="50"/>
        <v>6.1120000000000001</v>
      </c>
      <c r="AI24" s="56">
        <f t="shared" si="50"/>
        <v>9.1679999999999993</v>
      </c>
      <c r="AJ24" s="56">
        <f t="shared" si="50"/>
        <v>6.1120000000000001</v>
      </c>
      <c r="AK24" s="56">
        <f t="shared" si="50"/>
        <v>3.056</v>
      </c>
      <c r="AL24" s="56">
        <f t="shared" si="50"/>
        <v>1000</v>
      </c>
      <c r="AM24" s="56">
        <f t="shared" si="50"/>
        <v>400</v>
      </c>
      <c r="AN24" s="56">
        <f t="shared" si="50"/>
        <v>600</v>
      </c>
      <c r="AO24" s="56">
        <f t="shared" si="50"/>
        <v>400</v>
      </c>
      <c r="AP24" s="56">
        <f t="shared" si="50"/>
        <v>200</v>
      </c>
      <c r="AQ24" s="113"/>
      <c r="AR24" s="109">
        <f t="shared" si="9"/>
        <v>0</v>
      </c>
    </row>
    <row r="25" spans="1:44" s="3" customFormat="1" ht="63" x14ac:dyDescent="0.25">
      <c r="A25" s="8">
        <v>1</v>
      </c>
      <c r="B25" s="17" t="s">
        <v>74</v>
      </c>
      <c r="C25" s="116">
        <f t="shared" si="16"/>
        <v>1015.28</v>
      </c>
      <c r="D25" s="116">
        <f t="shared" si="17"/>
        <v>406.11200000000002</v>
      </c>
      <c r="E25" s="116">
        <f t="shared" si="18"/>
        <v>609.16800000000001</v>
      </c>
      <c r="F25" s="116">
        <f t="shared" si="19"/>
        <v>406.11200000000002</v>
      </c>
      <c r="G25" s="116">
        <f t="shared" si="20"/>
        <v>203.05600000000001</v>
      </c>
      <c r="H25" s="42">
        <f t="shared" ref="H25:H32" si="51">I25+J25</f>
        <v>0</v>
      </c>
      <c r="I25" s="42"/>
      <c r="J25" s="42"/>
      <c r="K25" s="42"/>
      <c r="L25" s="42"/>
      <c r="M25" s="42">
        <v>15.28</v>
      </c>
      <c r="N25" s="42">
        <v>6.1120000000000001</v>
      </c>
      <c r="O25" s="42">
        <v>9.1679999999999993</v>
      </c>
      <c r="P25" s="42">
        <v>6.1120000000000001</v>
      </c>
      <c r="Q25" s="42">
        <v>3.056</v>
      </c>
      <c r="R25" s="42">
        <f>S25+T25</f>
        <v>1000</v>
      </c>
      <c r="S25" s="42">
        <v>400</v>
      </c>
      <c r="T25" s="42">
        <f>U25+V25</f>
        <v>600</v>
      </c>
      <c r="U25" s="42">
        <v>400</v>
      </c>
      <c r="V25" s="42">
        <v>200</v>
      </c>
      <c r="W25" s="116">
        <f t="shared" si="21"/>
        <v>1015.28</v>
      </c>
      <c r="X25" s="116">
        <f t="shared" si="12"/>
        <v>406.11200000000002</v>
      </c>
      <c r="Y25" s="116">
        <f t="shared" si="13"/>
        <v>609.16800000000001</v>
      </c>
      <c r="Z25" s="116">
        <f t="shared" si="14"/>
        <v>406.11200000000002</v>
      </c>
      <c r="AA25" s="116">
        <f t="shared" si="22"/>
        <v>203.05600000000001</v>
      </c>
      <c r="AB25" s="42">
        <f t="shared" ref="AB25" si="52">AC25+AD25</f>
        <v>0</v>
      </c>
      <c r="AC25" s="42"/>
      <c r="AD25" s="42"/>
      <c r="AE25" s="42"/>
      <c r="AF25" s="42"/>
      <c r="AG25" s="42">
        <v>15.28</v>
      </c>
      <c r="AH25" s="42">
        <v>6.1120000000000001</v>
      </c>
      <c r="AI25" s="42">
        <v>9.1679999999999993</v>
      </c>
      <c r="AJ25" s="42">
        <v>6.1120000000000001</v>
      </c>
      <c r="AK25" s="42">
        <v>3.056</v>
      </c>
      <c r="AL25" s="42">
        <f>AM25+AN25</f>
        <v>1000</v>
      </c>
      <c r="AM25" s="42">
        <v>400</v>
      </c>
      <c r="AN25" s="42">
        <f>AO25+AP25</f>
        <v>600</v>
      </c>
      <c r="AO25" s="42">
        <v>400</v>
      </c>
      <c r="AP25" s="42">
        <v>200</v>
      </c>
      <c r="AQ25" s="108"/>
      <c r="AR25" s="114">
        <f t="shared" si="9"/>
        <v>0</v>
      </c>
    </row>
    <row r="26" spans="1:44" s="31" customFormat="1" ht="63" x14ac:dyDescent="0.25">
      <c r="A26" s="5" t="s">
        <v>24</v>
      </c>
      <c r="B26" s="16" t="s">
        <v>75</v>
      </c>
      <c r="C26" s="115">
        <f t="shared" si="16"/>
        <v>2650</v>
      </c>
      <c r="D26" s="115">
        <f t="shared" si="17"/>
        <v>1060</v>
      </c>
      <c r="E26" s="115">
        <f t="shared" si="18"/>
        <v>1590</v>
      </c>
      <c r="F26" s="115">
        <f t="shared" si="19"/>
        <v>1084</v>
      </c>
      <c r="G26" s="115">
        <f t="shared" si="20"/>
        <v>506</v>
      </c>
      <c r="H26" s="56">
        <f>H28+H27+H29+H30</f>
        <v>0</v>
      </c>
      <c r="I26" s="56">
        <f t="shared" ref="I26:V26" si="53">I28+I27+I29+I30</f>
        <v>0</v>
      </c>
      <c r="J26" s="56">
        <f t="shared" si="53"/>
        <v>0</v>
      </c>
      <c r="K26" s="56">
        <f t="shared" si="53"/>
        <v>0</v>
      </c>
      <c r="L26" s="56">
        <f t="shared" si="53"/>
        <v>0</v>
      </c>
      <c r="M26" s="56">
        <f t="shared" si="53"/>
        <v>1200</v>
      </c>
      <c r="N26" s="56">
        <f t="shared" si="53"/>
        <v>480</v>
      </c>
      <c r="O26" s="56">
        <f t="shared" si="53"/>
        <v>720</v>
      </c>
      <c r="P26" s="56">
        <f t="shared" si="53"/>
        <v>504</v>
      </c>
      <c r="Q26" s="56">
        <f t="shared" si="53"/>
        <v>216</v>
      </c>
      <c r="R26" s="56">
        <f t="shared" si="53"/>
        <v>1450</v>
      </c>
      <c r="S26" s="56">
        <f t="shared" si="53"/>
        <v>580</v>
      </c>
      <c r="T26" s="56">
        <f t="shared" si="53"/>
        <v>870</v>
      </c>
      <c r="U26" s="56">
        <f t="shared" si="53"/>
        <v>580</v>
      </c>
      <c r="V26" s="56">
        <f t="shared" si="53"/>
        <v>290</v>
      </c>
      <c r="W26" s="115">
        <f t="shared" si="21"/>
        <v>2650</v>
      </c>
      <c r="X26" s="115">
        <f t="shared" si="12"/>
        <v>1060</v>
      </c>
      <c r="Y26" s="115">
        <f t="shared" si="13"/>
        <v>1590</v>
      </c>
      <c r="Z26" s="115">
        <f t="shared" si="14"/>
        <v>1084</v>
      </c>
      <c r="AA26" s="115">
        <f t="shared" si="22"/>
        <v>506</v>
      </c>
      <c r="AB26" s="56">
        <f>AB28+AB27+AB29+AB30</f>
        <v>0</v>
      </c>
      <c r="AC26" s="56">
        <f t="shared" ref="AC26:AP26" si="54">AC28+AC27+AC29+AC30</f>
        <v>0</v>
      </c>
      <c r="AD26" s="56">
        <f t="shared" si="54"/>
        <v>0</v>
      </c>
      <c r="AE26" s="56">
        <f t="shared" si="54"/>
        <v>0</v>
      </c>
      <c r="AF26" s="56">
        <f t="shared" si="54"/>
        <v>0</v>
      </c>
      <c r="AG26" s="56">
        <f t="shared" si="54"/>
        <v>1200</v>
      </c>
      <c r="AH26" s="56">
        <f t="shared" si="54"/>
        <v>480</v>
      </c>
      <c r="AI26" s="56">
        <f t="shared" si="54"/>
        <v>720</v>
      </c>
      <c r="AJ26" s="56">
        <f t="shared" si="54"/>
        <v>504</v>
      </c>
      <c r="AK26" s="56">
        <f t="shared" si="54"/>
        <v>216</v>
      </c>
      <c r="AL26" s="56">
        <f t="shared" si="54"/>
        <v>1450</v>
      </c>
      <c r="AM26" s="56">
        <f t="shared" si="54"/>
        <v>580</v>
      </c>
      <c r="AN26" s="56">
        <f t="shared" si="54"/>
        <v>870</v>
      </c>
      <c r="AO26" s="56">
        <f t="shared" si="54"/>
        <v>580</v>
      </c>
      <c r="AP26" s="56">
        <f t="shared" si="54"/>
        <v>290</v>
      </c>
      <c r="AQ26" s="113"/>
      <c r="AR26" s="109">
        <f t="shared" si="9"/>
        <v>0</v>
      </c>
    </row>
    <row r="27" spans="1:44" s="31" customFormat="1" ht="82.5" x14ac:dyDescent="0.25">
      <c r="A27" s="5">
        <v>1</v>
      </c>
      <c r="B27" s="43" t="s">
        <v>121</v>
      </c>
      <c r="C27" s="116">
        <f t="shared" si="16"/>
        <v>900</v>
      </c>
      <c r="D27" s="116">
        <f t="shared" si="17"/>
        <v>360</v>
      </c>
      <c r="E27" s="116">
        <f t="shared" si="18"/>
        <v>540</v>
      </c>
      <c r="F27" s="116">
        <f t="shared" si="19"/>
        <v>378</v>
      </c>
      <c r="G27" s="116">
        <f t="shared" si="20"/>
        <v>162</v>
      </c>
      <c r="H27" s="42"/>
      <c r="I27" s="42"/>
      <c r="J27" s="42"/>
      <c r="K27" s="42"/>
      <c r="L27" s="42"/>
      <c r="M27" s="42">
        <f>N27+O27</f>
        <v>900</v>
      </c>
      <c r="N27" s="42">
        <v>360</v>
      </c>
      <c r="O27" s="42">
        <v>540</v>
      </c>
      <c r="P27" s="42">
        <v>378</v>
      </c>
      <c r="Q27" s="42">
        <v>162</v>
      </c>
      <c r="R27" s="42"/>
      <c r="S27" s="42"/>
      <c r="T27" s="42"/>
      <c r="U27" s="42"/>
      <c r="V27" s="42"/>
      <c r="W27" s="116">
        <f t="shared" si="21"/>
        <v>900</v>
      </c>
      <c r="X27" s="116">
        <f t="shared" si="12"/>
        <v>360</v>
      </c>
      <c r="Y27" s="116">
        <f t="shared" si="13"/>
        <v>540</v>
      </c>
      <c r="Z27" s="116">
        <f t="shared" si="14"/>
        <v>378</v>
      </c>
      <c r="AA27" s="116">
        <f t="shared" si="22"/>
        <v>162</v>
      </c>
      <c r="AB27" s="42"/>
      <c r="AC27" s="42"/>
      <c r="AD27" s="42"/>
      <c r="AE27" s="42"/>
      <c r="AF27" s="42"/>
      <c r="AG27" s="42">
        <f>AH27+AI27</f>
        <v>900</v>
      </c>
      <c r="AH27" s="42">
        <v>360</v>
      </c>
      <c r="AI27" s="42">
        <v>540</v>
      </c>
      <c r="AJ27" s="42">
        <v>378</v>
      </c>
      <c r="AK27" s="42">
        <v>162</v>
      </c>
      <c r="AL27" s="42"/>
      <c r="AM27" s="42"/>
      <c r="AN27" s="42"/>
      <c r="AO27" s="42"/>
      <c r="AP27" s="42"/>
      <c r="AQ27" s="113"/>
      <c r="AR27" s="114">
        <f t="shared" si="9"/>
        <v>0</v>
      </c>
    </row>
    <row r="28" spans="1:44" s="31" customFormat="1" ht="78.75" x14ac:dyDescent="0.25">
      <c r="A28" s="8">
        <v>2</v>
      </c>
      <c r="B28" s="17" t="s">
        <v>123</v>
      </c>
      <c r="C28" s="116">
        <f t="shared" si="16"/>
        <v>1250</v>
      </c>
      <c r="D28" s="116">
        <f t="shared" si="17"/>
        <v>500</v>
      </c>
      <c r="E28" s="116">
        <f t="shared" si="18"/>
        <v>750</v>
      </c>
      <c r="F28" s="116">
        <f t="shared" si="19"/>
        <v>500</v>
      </c>
      <c r="G28" s="116">
        <f t="shared" si="20"/>
        <v>250</v>
      </c>
      <c r="H28" s="42"/>
      <c r="I28" s="42"/>
      <c r="J28" s="42"/>
      <c r="K28" s="42"/>
      <c r="L28" s="42"/>
      <c r="M28" s="42"/>
      <c r="N28" s="42"/>
      <c r="O28" s="42"/>
      <c r="P28" s="42"/>
      <c r="Q28" s="42"/>
      <c r="R28" s="42">
        <f>S28+T28</f>
        <v>1250</v>
      </c>
      <c r="S28" s="42">
        <v>500</v>
      </c>
      <c r="T28" s="42">
        <f>U28+V28</f>
        <v>750</v>
      </c>
      <c r="U28" s="42">
        <v>500</v>
      </c>
      <c r="V28" s="42">
        <v>250</v>
      </c>
      <c r="W28" s="116">
        <f t="shared" si="21"/>
        <v>1250</v>
      </c>
      <c r="X28" s="116">
        <f t="shared" si="12"/>
        <v>500</v>
      </c>
      <c r="Y28" s="116">
        <f t="shared" si="13"/>
        <v>750</v>
      </c>
      <c r="Z28" s="116">
        <f t="shared" si="14"/>
        <v>500</v>
      </c>
      <c r="AA28" s="116">
        <f t="shared" si="22"/>
        <v>250</v>
      </c>
      <c r="AB28" s="42"/>
      <c r="AC28" s="42"/>
      <c r="AD28" s="42"/>
      <c r="AE28" s="42"/>
      <c r="AF28" s="42"/>
      <c r="AG28" s="42"/>
      <c r="AH28" s="42"/>
      <c r="AI28" s="42"/>
      <c r="AJ28" s="42"/>
      <c r="AK28" s="42"/>
      <c r="AL28" s="42">
        <f>AM28+AN28</f>
        <v>1250</v>
      </c>
      <c r="AM28" s="42">
        <v>500</v>
      </c>
      <c r="AN28" s="42">
        <f>AO28+AP28</f>
        <v>750</v>
      </c>
      <c r="AO28" s="42">
        <v>500</v>
      </c>
      <c r="AP28" s="42">
        <v>250</v>
      </c>
      <c r="AQ28" s="113"/>
      <c r="AR28" s="114">
        <f t="shared" si="9"/>
        <v>0</v>
      </c>
    </row>
    <row r="29" spans="1:44" s="31" customFormat="1" ht="66" x14ac:dyDescent="0.25">
      <c r="A29" s="8">
        <v>3</v>
      </c>
      <c r="B29" s="43" t="s">
        <v>122</v>
      </c>
      <c r="C29" s="116">
        <f t="shared" si="16"/>
        <v>300</v>
      </c>
      <c r="D29" s="116">
        <f t="shared" si="17"/>
        <v>120</v>
      </c>
      <c r="E29" s="116">
        <f t="shared" si="18"/>
        <v>180</v>
      </c>
      <c r="F29" s="116">
        <f t="shared" si="19"/>
        <v>126</v>
      </c>
      <c r="G29" s="116">
        <f t="shared" si="20"/>
        <v>54</v>
      </c>
      <c r="H29" s="42"/>
      <c r="I29" s="42"/>
      <c r="J29" s="42"/>
      <c r="K29" s="42"/>
      <c r="L29" s="42"/>
      <c r="M29" s="42">
        <f>N29+O29</f>
        <v>300</v>
      </c>
      <c r="N29" s="42">
        <v>120</v>
      </c>
      <c r="O29" s="42">
        <f>P29+Q29</f>
        <v>180</v>
      </c>
      <c r="P29" s="42">
        <v>126</v>
      </c>
      <c r="Q29" s="42">
        <v>54</v>
      </c>
      <c r="R29" s="42"/>
      <c r="S29" s="42"/>
      <c r="T29" s="42"/>
      <c r="U29" s="42"/>
      <c r="V29" s="42"/>
      <c r="W29" s="116">
        <f t="shared" si="21"/>
        <v>300</v>
      </c>
      <c r="X29" s="116">
        <f t="shared" si="12"/>
        <v>120</v>
      </c>
      <c r="Y29" s="116">
        <f t="shared" si="13"/>
        <v>180</v>
      </c>
      <c r="Z29" s="116">
        <f t="shared" si="14"/>
        <v>126</v>
      </c>
      <c r="AA29" s="116">
        <f t="shared" si="22"/>
        <v>54</v>
      </c>
      <c r="AB29" s="42"/>
      <c r="AC29" s="42"/>
      <c r="AD29" s="42"/>
      <c r="AE29" s="42"/>
      <c r="AF29" s="42"/>
      <c r="AG29" s="42">
        <f>AH29+AI29</f>
        <v>300</v>
      </c>
      <c r="AH29" s="42">
        <v>120</v>
      </c>
      <c r="AI29" s="42">
        <f>AJ29+AK29</f>
        <v>180</v>
      </c>
      <c r="AJ29" s="42">
        <v>126</v>
      </c>
      <c r="AK29" s="42">
        <v>54</v>
      </c>
      <c r="AL29" s="42"/>
      <c r="AM29" s="42"/>
      <c r="AN29" s="42"/>
      <c r="AO29" s="42"/>
      <c r="AP29" s="42"/>
      <c r="AQ29" s="113"/>
      <c r="AR29" s="114">
        <f t="shared" si="9"/>
        <v>0</v>
      </c>
    </row>
    <row r="30" spans="1:44" s="31" customFormat="1" ht="78.75" x14ac:dyDescent="0.25">
      <c r="A30" s="8">
        <v>4</v>
      </c>
      <c r="B30" s="17" t="s">
        <v>137</v>
      </c>
      <c r="C30" s="116">
        <f t="shared" si="16"/>
        <v>200</v>
      </c>
      <c r="D30" s="116">
        <f t="shared" si="17"/>
        <v>80</v>
      </c>
      <c r="E30" s="116">
        <f t="shared" si="18"/>
        <v>120</v>
      </c>
      <c r="F30" s="116">
        <f t="shared" si="19"/>
        <v>80</v>
      </c>
      <c r="G30" s="116">
        <f t="shared" si="20"/>
        <v>40</v>
      </c>
      <c r="H30" s="42"/>
      <c r="I30" s="42"/>
      <c r="J30" s="42"/>
      <c r="K30" s="42"/>
      <c r="L30" s="42"/>
      <c r="M30" s="58"/>
      <c r="N30" s="58"/>
      <c r="O30" s="58"/>
      <c r="P30" s="58"/>
      <c r="Q30" s="58"/>
      <c r="R30" s="42">
        <f>S30+T30</f>
        <v>200</v>
      </c>
      <c r="S30" s="42">
        <v>80</v>
      </c>
      <c r="T30" s="42">
        <f>U30+V30</f>
        <v>120</v>
      </c>
      <c r="U30" s="42">
        <v>80</v>
      </c>
      <c r="V30" s="42">
        <v>40</v>
      </c>
      <c r="W30" s="116">
        <f t="shared" si="21"/>
        <v>200</v>
      </c>
      <c r="X30" s="116">
        <f t="shared" si="12"/>
        <v>80</v>
      </c>
      <c r="Y30" s="116">
        <f t="shared" si="13"/>
        <v>120</v>
      </c>
      <c r="Z30" s="116">
        <f t="shared" si="14"/>
        <v>80</v>
      </c>
      <c r="AA30" s="116">
        <f t="shared" si="22"/>
        <v>40</v>
      </c>
      <c r="AB30" s="42"/>
      <c r="AC30" s="42"/>
      <c r="AD30" s="42"/>
      <c r="AE30" s="42"/>
      <c r="AF30" s="42"/>
      <c r="AG30" s="58"/>
      <c r="AH30" s="58"/>
      <c r="AI30" s="58"/>
      <c r="AJ30" s="58"/>
      <c r="AK30" s="58"/>
      <c r="AL30" s="42">
        <f>AM30+AN30</f>
        <v>200</v>
      </c>
      <c r="AM30" s="42">
        <v>80</v>
      </c>
      <c r="AN30" s="42">
        <f>AO30+AP30</f>
        <v>120</v>
      </c>
      <c r="AO30" s="42">
        <v>80</v>
      </c>
      <c r="AP30" s="42">
        <v>40</v>
      </c>
      <c r="AQ30" s="113"/>
      <c r="AR30" s="114">
        <f t="shared" si="9"/>
        <v>0</v>
      </c>
    </row>
    <row r="31" spans="1:44" s="31" customFormat="1" ht="78.75" x14ac:dyDescent="0.25">
      <c r="A31" s="5" t="s">
        <v>40</v>
      </c>
      <c r="B31" s="16" t="s">
        <v>76</v>
      </c>
      <c r="C31" s="115">
        <f t="shared" si="16"/>
        <v>45</v>
      </c>
      <c r="D31" s="115">
        <f t="shared" si="17"/>
        <v>18</v>
      </c>
      <c r="E31" s="115">
        <f t="shared" si="18"/>
        <v>27</v>
      </c>
      <c r="F31" s="115">
        <f t="shared" si="19"/>
        <v>18</v>
      </c>
      <c r="G31" s="115">
        <f t="shared" si="20"/>
        <v>9</v>
      </c>
      <c r="H31" s="56">
        <f>H32</f>
        <v>20</v>
      </c>
      <c r="I31" s="56">
        <f t="shared" ref="I31:V31" si="55">I32</f>
        <v>8</v>
      </c>
      <c r="J31" s="56">
        <f t="shared" si="55"/>
        <v>12</v>
      </c>
      <c r="K31" s="56">
        <f t="shared" si="55"/>
        <v>8</v>
      </c>
      <c r="L31" s="56">
        <f t="shared" si="55"/>
        <v>4</v>
      </c>
      <c r="M31" s="56">
        <f t="shared" si="55"/>
        <v>0</v>
      </c>
      <c r="N31" s="56">
        <f t="shared" si="55"/>
        <v>0</v>
      </c>
      <c r="O31" s="56">
        <f t="shared" si="55"/>
        <v>0</v>
      </c>
      <c r="P31" s="56">
        <f t="shared" si="55"/>
        <v>0</v>
      </c>
      <c r="Q31" s="56">
        <f t="shared" si="55"/>
        <v>0</v>
      </c>
      <c r="R31" s="56">
        <f t="shared" si="55"/>
        <v>25</v>
      </c>
      <c r="S31" s="56">
        <f t="shared" si="55"/>
        <v>10</v>
      </c>
      <c r="T31" s="56">
        <f t="shared" si="55"/>
        <v>15</v>
      </c>
      <c r="U31" s="56">
        <f t="shared" si="55"/>
        <v>10</v>
      </c>
      <c r="V31" s="56">
        <f t="shared" si="55"/>
        <v>5</v>
      </c>
      <c r="W31" s="115">
        <f t="shared" si="21"/>
        <v>45</v>
      </c>
      <c r="X31" s="115">
        <f t="shared" si="12"/>
        <v>18</v>
      </c>
      <c r="Y31" s="115">
        <f t="shared" si="13"/>
        <v>27</v>
      </c>
      <c r="Z31" s="115">
        <f t="shared" si="14"/>
        <v>18</v>
      </c>
      <c r="AA31" s="115">
        <f t="shared" si="22"/>
        <v>9</v>
      </c>
      <c r="AB31" s="56">
        <f>AB32</f>
        <v>20</v>
      </c>
      <c r="AC31" s="56">
        <f t="shared" ref="AC31:AP31" si="56">AC32</f>
        <v>8</v>
      </c>
      <c r="AD31" s="56">
        <f t="shared" si="56"/>
        <v>12</v>
      </c>
      <c r="AE31" s="56">
        <f t="shared" si="56"/>
        <v>8</v>
      </c>
      <c r="AF31" s="56">
        <f t="shared" si="56"/>
        <v>4</v>
      </c>
      <c r="AG31" s="56">
        <f t="shared" si="56"/>
        <v>0</v>
      </c>
      <c r="AH31" s="56">
        <f t="shared" si="56"/>
        <v>0</v>
      </c>
      <c r="AI31" s="56">
        <f t="shared" si="56"/>
        <v>0</v>
      </c>
      <c r="AJ31" s="56">
        <f t="shared" si="56"/>
        <v>0</v>
      </c>
      <c r="AK31" s="56">
        <f t="shared" si="56"/>
        <v>0</v>
      </c>
      <c r="AL31" s="56">
        <f t="shared" si="56"/>
        <v>25</v>
      </c>
      <c r="AM31" s="56">
        <f t="shared" si="56"/>
        <v>10</v>
      </c>
      <c r="AN31" s="56">
        <f t="shared" si="56"/>
        <v>15</v>
      </c>
      <c r="AO31" s="56">
        <f t="shared" si="56"/>
        <v>10</v>
      </c>
      <c r="AP31" s="56">
        <f t="shared" si="56"/>
        <v>5</v>
      </c>
      <c r="AQ31" s="113"/>
      <c r="AR31" s="109">
        <f t="shared" si="9"/>
        <v>0</v>
      </c>
    </row>
    <row r="32" spans="1:44" s="3" customFormat="1" ht="78.75" x14ac:dyDescent="0.25">
      <c r="A32" s="8">
        <v>1</v>
      </c>
      <c r="B32" s="17" t="s">
        <v>85</v>
      </c>
      <c r="C32" s="116">
        <f t="shared" si="16"/>
        <v>45</v>
      </c>
      <c r="D32" s="116">
        <f t="shared" si="17"/>
        <v>18</v>
      </c>
      <c r="E32" s="116">
        <f t="shared" si="18"/>
        <v>27</v>
      </c>
      <c r="F32" s="116">
        <f t="shared" si="19"/>
        <v>18</v>
      </c>
      <c r="G32" s="116">
        <f t="shared" si="20"/>
        <v>9</v>
      </c>
      <c r="H32" s="42">
        <f t="shared" si="51"/>
        <v>20</v>
      </c>
      <c r="I32" s="42">
        <v>8</v>
      </c>
      <c r="J32" s="42">
        <v>12</v>
      </c>
      <c r="K32" s="42">
        <v>8</v>
      </c>
      <c r="L32" s="42">
        <v>4</v>
      </c>
      <c r="M32" s="42"/>
      <c r="N32" s="42"/>
      <c r="O32" s="42"/>
      <c r="P32" s="42"/>
      <c r="Q32" s="42"/>
      <c r="R32" s="42">
        <f>S32+T32</f>
        <v>25</v>
      </c>
      <c r="S32" s="42">
        <v>10</v>
      </c>
      <c r="T32" s="42">
        <v>15</v>
      </c>
      <c r="U32" s="42">
        <v>10</v>
      </c>
      <c r="V32" s="42">
        <v>5</v>
      </c>
      <c r="W32" s="116">
        <f t="shared" si="21"/>
        <v>45</v>
      </c>
      <c r="X32" s="116">
        <f t="shared" si="12"/>
        <v>18</v>
      </c>
      <c r="Y32" s="116">
        <f t="shared" si="13"/>
        <v>27</v>
      </c>
      <c r="Z32" s="116">
        <f t="shared" si="14"/>
        <v>18</v>
      </c>
      <c r="AA32" s="116">
        <f t="shared" si="22"/>
        <v>9</v>
      </c>
      <c r="AB32" s="42">
        <f t="shared" ref="AB32" si="57">AC32+AD32</f>
        <v>20</v>
      </c>
      <c r="AC32" s="42">
        <v>8</v>
      </c>
      <c r="AD32" s="42">
        <v>12</v>
      </c>
      <c r="AE32" s="42">
        <v>8</v>
      </c>
      <c r="AF32" s="42">
        <v>4</v>
      </c>
      <c r="AG32" s="42"/>
      <c r="AH32" s="42"/>
      <c r="AI32" s="42"/>
      <c r="AJ32" s="42"/>
      <c r="AK32" s="42"/>
      <c r="AL32" s="42">
        <f>AM32+AN32</f>
        <v>25</v>
      </c>
      <c r="AM32" s="42">
        <v>10</v>
      </c>
      <c r="AN32" s="42">
        <v>15</v>
      </c>
      <c r="AO32" s="42">
        <v>10</v>
      </c>
      <c r="AP32" s="42">
        <v>5</v>
      </c>
      <c r="AQ32" s="108"/>
      <c r="AR32" s="114">
        <f t="shared" si="9"/>
        <v>0</v>
      </c>
    </row>
    <row r="33" spans="1:44" s="3" customFormat="1" ht="49.5" x14ac:dyDescent="0.25">
      <c r="A33" s="5" t="s">
        <v>126</v>
      </c>
      <c r="B33" s="47" t="s">
        <v>127</v>
      </c>
      <c r="C33" s="115">
        <f t="shared" si="16"/>
        <v>3.8519999999998618</v>
      </c>
      <c r="D33" s="115">
        <f t="shared" si="17"/>
        <v>1.5407999999999449</v>
      </c>
      <c r="E33" s="115">
        <f t="shared" si="18"/>
        <v>2.3111999999999169</v>
      </c>
      <c r="F33" s="115">
        <f t="shared" si="19"/>
        <v>1.5407999999999447</v>
      </c>
      <c r="G33" s="115">
        <f t="shared" si="20"/>
        <v>0.77039999999997233</v>
      </c>
      <c r="H33" s="56"/>
      <c r="I33" s="65"/>
      <c r="J33" s="65"/>
      <c r="K33" s="65"/>
      <c r="L33" s="65"/>
      <c r="M33" s="64">
        <f>N33+O33</f>
        <v>3.8519999999998618</v>
      </c>
      <c r="N33" s="65">
        <v>1.5407999999999449</v>
      </c>
      <c r="O33" s="65">
        <v>2.3111999999999169</v>
      </c>
      <c r="P33" s="65">
        <v>1.5407999999999447</v>
      </c>
      <c r="Q33" s="65">
        <v>0.77039999999997233</v>
      </c>
      <c r="R33" s="65"/>
      <c r="S33" s="65"/>
      <c r="T33" s="65"/>
      <c r="U33" s="65"/>
      <c r="V33" s="65"/>
      <c r="W33" s="115">
        <f t="shared" si="21"/>
        <v>3.8519999999998618</v>
      </c>
      <c r="X33" s="115">
        <f t="shared" si="12"/>
        <v>1.5407999999999449</v>
      </c>
      <c r="Y33" s="115">
        <f t="shared" si="13"/>
        <v>2.3111999999999169</v>
      </c>
      <c r="Z33" s="115">
        <f t="shared" si="14"/>
        <v>1.5407999999999447</v>
      </c>
      <c r="AA33" s="115">
        <f t="shared" si="22"/>
        <v>0.77039999999997233</v>
      </c>
      <c r="AB33" s="56"/>
      <c r="AC33" s="65"/>
      <c r="AD33" s="65"/>
      <c r="AE33" s="65"/>
      <c r="AF33" s="65"/>
      <c r="AG33" s="64">
        <f>AH33+AI33</f>
        <v>3.8519999999998618</v>
      </c>
      <c r="AH33" s="65">
        <v>1.5407999999999449</v>
      </c>
      <c r="AI33" s="65">
        <v>2.3111999999999169</v>
      </c>
      <c r="AJ33" s="65">
        <v>1.5407999999999447</v>
      </c>
      <c r="AK33" s="65">
        <v>0.77039999999997233</v>
      </c>
      <c r="AL33" s="65"/>
      <c r="AM33" s="65"/>
      <c r="AN33" s="65"/>
      <c r="AO33" s="65"/>
      <c r="AP33" s="65"/>
      <c r="AQ33" s="113"/>
      <c r="AR33" s="109">
        <f t="shared" si="9"/>
        <v>0</v>
      </c>
    </row>
    <row r="34" spans="1:44" s="3" customFormat="1" ht="63" x14ac:dyDescent="0.25">
      <c r="A34" s="128" t="s">
        <v>149</v>
      </c>
      <c r="B34" s="16" t="s">
        <v>147</v>
      </c>
      <c r="C34" s="115">
        <f t="shared" si="16"/>
        <v>102.81</v>
      </c>
      <c r="D34" s="115">
        <f t="shared" si="17"/>
        <v>41.124000000000002</v>
      </c>
      <c r="E34" s="115">
        <f t="shared" si="18"/>
        <v>61.686000000000007</v>
      </c>
      <c r="F34" s="115">
        <f t="shared" si="19"/>
        <v>41.124000000000002</v>
      </c>
      <c r="G34" s="115">
        <f t="shared" si="20"/>
        <v>20.562000000000001</v>
      </c>
      <c r="H34" s="56"/>
      <c r="I34" s="65"/>
      <c r="J34" s="65"/>
      <c r="K34" s="65"/>
      <c r="L34" s="65"/>
      <c r="M34" s="64"/>
      <c r="N34" s="65"/>
      <c r="O34" s="65"/>
      <c r="P34" s="65"/>
      <c r="Q34" s="65"/>
      <c r="R34" s="102">
        <f>R35</f>
        <v>102.81</v>
      </c>
      <c r="S34" s="102">
        <f>S35</f>
        <v>41.124000000000002</v>
      </c>
      <c r="T34" s="102">
        <f>U34+V34</f>
        <v>61.686000000000007</v>
      </c>
      <c r="U34" s="102">
        <f t="shared" ref="U34" si="58">U35</f>
        <v>41.124000000000002</v>
      </c>
      <c r="V34" s="102">
        <v>20.562000000000001</v>
      </c>
      <c r="W34" s="115">
        <f t="shared" si="21"/>
        <v>102.81</v>
      </c>
      <c r="X34" s="115">
        <f t="shared" si="12"/>
        <v>41.124000000000002</v>
      </c>
      <c r="Y34" s="115">
        <f t="shared" si="13"/>
        <v>61.686000000000007</v>
      </c>
      <c r="Z34" s="115">
        <f t="shared" si="14"/>
        <v>41.124000000000002</v>
      </c>
      <c r="AA34" s="115">
        <f t="shared" si="22"/>
        <v>20.562000000000001</v>
      </c>
      <c r="AB34" s="56"/>
      <c r="AC34" s="65"/>
      <c r="AD34" s="65"/>
      <c r="AE34" s="65"/>
      <c r="AF34" s="65"/>
      <c r="AG34" s="64"/>
      <c r="AH34" s="65"/>
      <c r="AI34" s="65"/>
      <c r="AJ34" s="65"/>
      <c r="AK34" s="65"/>
      <c r="AL34" s="102">
        <f>AL35</f>
        <v>102.81</v>
      </c>
      <c r="AM34" s="102">
        <f>AM35</f>
        <v>41.124000000000002</v>
      </c>
      <c r="AN34" s="102">
        <f>AO34+AP34</f>
        <v>61.686000000000007</v>
      </c>
      <c r="AO34" s="102">
        <f t="shared" ref="AO34" si="59">AO35</f>
        <v>41.124000000000002</v>
      </c>
      <c r="AP34" s="102">
        <v>20.562000000000001</v>
      </c>
      <c r="AQ34" s="113"/>
      <c r="AR34" s="109">
        <f t="shared" si="9"/>
        <v>0</v>
      </c>
    </row>
    <row r="35" spans="1:44" s="3" customFormat="1" ht="31.5" x14ac:dyDescent="0.25">
      <c r="A35" s="9">
        <v>1</v>
      </c>
      <c r="B35" s="17" t="s">
        <v>151</v>
      </c>
      <c r="C35" s="116">
        <f t="shared" si="16"/>
        <v>102.81</v>
      </c>
      <c r="D35" s="116">
        <f t="shared" si="17"/>
        <v>41.124000000000002</v>
      </c>
      <c r="E35" s="116">
        <f t="shared" si="18"/>
        <v>61.686000000000007</v>
      </c>
      <c r="F35" s="116">
        <f t="shared" si="19"/>
        <v>41.124000000000002</v>
      </c>
      <c r="G35" s="116">
        <f t="shared" si="20"/>
        <v>20.562000000000001</v>
      </c>
      <c r="H35" s="42"/>
      <c r="I35" s="181"/>
      <c r="J35" s="181"/>
      <c r="K35" s="181"/>
      <c r="L35" s="181"/>
      <c r="M35" s="64"/>
      <c r="N35" s="65"/>
      <c r="O35" s="65"/>
      <c r="P35" s="65"/>
      <c r="Q35" s="65"/>
      <c r="R35" s="101">
        <v>102.81</v>
      </c>
      <c r="S35" s="101">
        <v>41.124000000000002</v>
      </c>
      <c r="T35" s="101">
        <f>U35+V35</f>
        <v>61.686000000000007</v>
      </c>
      <c r="U35" s="101">
        <v>41.124000000000002</v>
      </c>
      <c r="V35" s="181">
        <v>20.562000000000001</v>
      </c>
      <c r="W35" s="116">
        <f t="shared" si="21"/>
        <v>102.81</v>
      </c>
      <c r="X35" s="116">
        <f t="shared" si="12"/>
        <v>41.124000000000002</v>
      </c>
      <c r="Y35" s="116">
        <f t="shared" si="13"/>
        <v>61.686000000000007</v>
      </c>
      <c r="Z35" s="116">
        <f t="shared" si="14"/>
        <v>41.124000000000002</v>
      </c>
      <c r="AA35" s="116">
        <f t="shared" si="22"/>
        <v>20.562000000000001</v>
      </c>
      <c r="AB35" s="42"/>
      <c r="AC35" s="181"/>
      <c r="AD35" s="181"/>
      <c r="AE35" s="181"/>
      <c r="AF35" s="181"/>
      <c r="AG35" s="64"/>
      <c r="AH35" s="65"/>
      <c r="AI35" s="65"/>
      <c r="AJ35" s="65"/>
      <c r="AK35" s="65"/>
      <c r="AL35" s="101">
        <v>102.81</v>
      </c>
      <c r="AM35" s="101">
        <v>41.124000000000002</v>
      </c>
      <c r="AN35" s="101">
        <f>AO35+AP35</f>
        <v>61.686000000000007</v>
      </c>
      <c r="AO35" s="101">
        <v>41.124000000000002</v>
      </c>
      <c r="AP35" s="181">
        <v>20.562000000000001</v>
      </c>
      <c r="AQ35" s="108"/>
      <c r="AR35" s="114">
        <f t="shared" si="9"/>
        <v>0</v>
      </c>
    </row>
    <row r="36" spans="1:44" s="3" customFormat="1" ht="94.5" x14ac:dyDescent="0.25">
      <c r="A36" s="128" t="s">
        <v>41</v>
      </c>
      <c r="B36" s="16" t="s">
        <v>169</v>
      </c>
      <c r="C36" s="115">
        <f t="shared" si="16"/>
        <v>100</v>
      </c>
      <c r="D36" s="115">
        <f t="shared" si="17"/>
        <v>40</v>
      </c>
      <c r="E36" s="115">
        <f t="shared" si="18"/>
        <v>60</v>
      </c>
      <c r="F36" s="115">
        <f t="shared" si="19"/>
        <v>40</v>
      </c>
      <c r="G36" s="115">
        <f t="shared" si="20"/>
        <v>20</v>
      </c>
      <c r="H36" s="56"/>
      <c r="I36" s="65"/>
      <c r="J36" s="65"/>
      <c r="K36" s="65"/>
      <c r="L36" s="65"/>
      <c r="M36" s="64"/>
      <c r="N36" s="65"/>
      <c r="O36" s="65"/>
      <c r="P36" s="65"/>
      <c r="Q36" s="65"/>
      <c r="R36" s="65">
        <f>R37</f>
        <v>100</v>
      </c>
      <c r="S36" s="65">
        <f t="shared" ref="S36:V36" si="60">S37</f>
        <v>40</v>
      </c>
      <c r="T36" s="65">
        <f t="shared" si="60"/>
        <v>60</v>
      </c>
      <c r="U36" s="65">
        <f t="shared" si="60"/>
        <v>40</v>
      </c>
      <c r="V36" s="65">
        <f t="shared" si="60"/>
        <v>20</v>
      </c>
      <c r="W36" s="115">
        <f t="shared" si="21"/>
        <v>100</v>
      </c>
      <c r="X36" s="115">
        <f t="shared" si="12"/>
        <v>40</v>
      </c>
      <c r="Y36" s="115">
        <f t="shared" si="13"/>
        <v>60</v>
      </c>
      <c r="Z36" s="115">
        <f t="shared" si="14"/>
        <v>40</v>
      </c>
      <c r="AA36" s="115">
        <f t="shared" si="22"/>
        <v>20</v>
      </c>
      <c r="AB36" s="56"/>
      <c r="AC36" s="65"/>
      <c r="AD36" s="65"/>
      <c r="AE36" s="65"/>
      <c r="AF36" s="65"/>
      <c r="AG36" s="64"/>
      <c r="AH36" s="65"/>
      <c r="AI36" s="65"/>
      <c r="AJ36" s="65"/>
      <c r="AK36" s="65"/>
      <c r="AL36" s="65">
        <f>AL37</f>
        <v>100</v>
      </c>
      <c r="AM36" s="65">
        <f t="shared" ref="AM36:AP36" si="61">AM37</f>
        <v>40</v>
      </c>
      <c r="AN36" s="65">
        <f t="shared" si="61"/>
        <v>60</v>
      </c>
      <c r="AO36" s="65">
        <f t="shared" si="61"/>
        <v>40</v>
      </c>
      <c r="AP36" s="65">
        <f t="shared" si="61"/>
        <v>20</v>
      </c>
      <c r="AQ36" s="113"/>
      <c r="AR36" s="109">
        <f t="shared" si="9"/>
        <v>0</v>
      </c>
    </row>
    <row r="37" spans="1:44" s="3" customFormat="1" ht="78.75" x14ac:dyDescent="0.25">
      <c r="A37" s="9">
        <v>1</v>
      </c>
      <c r="B37" s="17" t="s">
        <v>148</v>
      </c>
      <c r="C37" s="116">
        <f t="shared" si="16"/>
        <v>100</v>
      </c>
      <c r="D37" s="116">
        <f t="shared" si="17"/>
        <v>40</v>
      </c>
      <c r="E37" s="116">
        <f t="shared" si="18"/>
        <v>60</v>
      </c>
      <c r="F37" s="116">
        <f t="shared" si="19"/>
        <v>40</v>
      </c>
      <c r="G37" s="116">
        <f t="shared" si="20"/>
        <v>20</v>
      </c>
      <c r="H37" s="42"/>
      <c r="I37" s="181"/>
      <c r="J37" s="181"/>
      <c r="K37" s="181"/>
      <c r="L37" s="181"/>
      <c r="M37" s="64"/>
      <c r="N37" s="65"/>
      <c r="O37" s="65"/>
      <c r="P37" s="65"/>
      <c r="Q37" s="65"/>
      <c r="R37" s="181">
        <f>S37+T37</f>
        <v>100</v>
      </c>
      <c r="S37" s="181">
        <v>40</v>
      </c>
      <c r="T37" s="181">
        <f>U37+V37</f>
        <v>60</v>
      </c>
      <c r="U37" s="181">
        <v>40</v>
      </c>
      <c r="V37" s="181">
        <v>20</v>
      </c>
      <c r="W37" s="116">
        <f t="shared" si="21"/>
        <v>100</v>
      </c>
      <c r="X37" s="116">
        <f t="shared" si="12"/>
        <v>40</v>
      </c>
      <c r="Y37" s="116">
        <f t="shared" si="13"/>
        <v>60</v>
      </c>
      <c r="Z37" s="116">
        <f t="shared" si="14"/>
        <v>40</v>
      </c>
      <c r="AA37" s="116">
        <f t="shared" si="22"/>
        <v>20</v>
      </c>
      <c r="AB37" s="42"/>
      <c r="AC37" s="181"/>
      <c r="AD37" s="181"/>
      <c r="AE37" s="181"/>
      <c r="AF37" s="181"/>
      <c r="AG37" s="64"/>
      <c r="AH37" s="65"/>
      <c r="AI37" s="65"/>
      <c r="AJ37" s="65"/>
      <c r="AK37" s="65"/>
      <c r="AL37" s="181">
        <f>AM37+AN37</f>
        <v>100</v>
      </c>
      <c r="AM37" s="181">
        <v>40</v>
      </c>
      <c r="AN37" s="181">
        <f>AO37+AP37</f>
        <v>60</v>
      </c>
      <c r="AO37" s="181">
        <v>40</v>
      </c>
      <c r="AP37" s="181">
        <v>20</v>
      </c>
      <c r="AQ37" s="108"/>
      <c r="AR37" s="114">
        <f t="shared" si="9"/>
        <v>0</v>
      </c>
    </row>
  </sheetData>
  <mergeCells count="47">
    <mergeCell ref="A1:AR1"/>
    <mergeCell ref="AQ5:AQ8"/>
    <mergeCell ref="AR5:AR8"/>
    <mergeCell ref="AG4:AR4"/>
    <mergeCell ref="A2:AR2"/>
    <mergeCell ref="A3:AR3"/>
    <mergeCell ref="AN7:AN8"/>
    <mergeCell ref="AO7:AP7"/>
    <mergeCell ref="C5:V5"/>
    <mergeCell ref="H6:R6"/>
    <mergeCell ref="AB6:AL6"/>
    <mergeCell ref="W5:AP5"/>
    <mergeCell ref="W6:W8"/>
    <mergeCell ref="X6:AA6"/>
    <mergeCell ref="X7:X8"/>
    <mergeCell ref="Y7:Y8"/>
    <mergeCell ref="Z7:AA7"/>
    <mergeCell ref="AJ7:AK7"/>
    <mergeCell ref="AL7:AL8"/>
    <mergeCell ref="AM7:AM8"/>
    <mergeCell ref="T7:T8"/>
    <mergeCell ref="U7:V7"/>
    <mergeCell ref="AB7:AB8"/>
    <mergeCell ref="AC7:AC8"/>
    <mergeCell ref="AD7:AD8"/>
    <mergeCell ref="AE7:AF7"/>
    <mergeCell ref="AH7:AH8"/>
    <mergeCell ref="E7:E8"/>
    <mergeCell ref="F7:G7"/>
    <mergeCell ref="D6:G6"/>
    <mergeCell ref="C6:C8"/>
    <mergeCell ref="AI7:AI8"/>
    <mergeCell ref="AG7:AG8"/>
    <mergeCell ref="R7:R8"/>
    <mergeCell ref="S7:S8"/>
    <mergeCell ref="H4:AD4"/>
    <mergeCell ref="A5:A8"/>
    <mergeCell ref="B5:B8"/>
    <mergeCell ref="H7:H8"/>
    <mergeCell ref="I7:I8"/>
    <mergeCell ref="J7:J8"/>
    <mergeCell ref="M7:M8"/>
    <mergeCell ref="N7:N8"/>
    <mergeCell ref="O7:O8"/>
    <mergeCell ref="K7:L7"/>
    <mergeCell ref="P7:Q7"/>
    <mergeCell ref="D7:D8"/>
  </mergeCells>
  <printOptions horizontalCentered="1"/>
  <pageMargins left="0.24" right="0" top="0.17" bottom="0.37" header="0.31" footer="0.2"/>
  <pageSetup paperSize="9" scale="56"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topLeftCell="A7" workbookViewId="0">
      <selection sqref="A1:AC1"/>
    </sheetView>
  </sheetViews>
  <sheetFormatPr defaultRowHeight="18.75" x14ac:dyDescent="0.3"/>
  <cols>
    <col min="1" max="1" width="7" style="84" customWidth="1"/>
    <col min="2" max="2" width="18.7109375" style="84" customWidth="1"/>
    <col min="3" max="3" width="9" style="84" customWidth="1"/>
    <col min="4" max="4" width="7.5703125" style="84" customWidth="1"/>
    <col min="5" max="5" width="8.42578125" style="84" customWidth="1"/>
    <col min="6" max="6" width="9" style="84" customWidth="1"/>
    <col min="7" max="7" width="7.5703125" style="84" customWidth="1"/>
    <col min="8" max="8" width="8.28515625" style="84" customWidth="1"/>
    <col min="9" max="9" width="7" style="84" customWidth="1"/>
    <col min="10" max="10" width="8.140625" style="84" customWidth="1"/>
    <col min="11" max="12" width="8" style="84" customWidth="1"/>
    <col min="13" max="13" width="8.28515625" style="84" customWidth="1"/>
    <col min="14" max="14" width="9.140625" style="84" customWidth="1"/>
    <col min="15" max="15" width="8.140625" style="84" customWidth="1"/>
    <col min="16" max="16" width="8" style="84" customWidth="1"/>
    <col min="17" max="17" width="6" style="84" customWidth="1"/>
    <col min="18" max="18" width="7" style="84" customWidth="1"/>
    <col min="19" max="19" width="7.5703125" style="84" customWidth="1"/>
    <col min="20" max="20" width="7.140625" style="84" customWidth="1"/>
    <col min="21" max="21" width="6.28515625" style="84" customWidth="1"/>
    <col min="22" max="22" width="7.42578125" style="84" customWidth="1"/>
    <col min="23" max="23" width="7.5703125" style="84" customWidth="1"/>
    <col min="24" max="24" width="7.28515625" style="84" customWidth="1"/>
    <col min="25" max="25" width="6.5703125" style="84" customWidth="1"/>
    <col min="26" max="26" width="6.85546875" style="84" customWidth="1"/>
    <col min="27" max="27" width="10.42578125" style="84" bestFit="1" customWidth="1"/>
    <col min="28" max="28" width="10.5703125" style="84" customWidth="1"/>
    <col min="29" max="16384" width="9.140625" style="84"/>
  </cols>
  <sheetData>
    <row r="1" spans="1:29" x14ac:dyDescent="0.3">
      <c r="A1" s="166" t="s">
        <v>145</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1:29" ht="18.75" customHeight="1" x14ac:dyDescent="0.3">
      <c r="A2" s="164" t="s">
        <v>150</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row>
    <row r="3" spans="1:29" ht="21.95" customHeight="1" x14ac:dyDescent="0.3">
      <c r="A3" s="165" t="str">
        <f>NTM!A3:AD3</f>
        <v>(Kèm theo Tờ trình số 330/TTr-UBND ngày 01 tháng 11 năm 2024 của UBND huyện Phụng Hiệp)</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row>
    <row r="4" spans="1:29" x14ac:dyDescent="0.3">
      <c r="A4" s="82"/>
      <c r="B4" s="83"/>
      <c r="C4" s="83"/>
      <c r="D4" s="83"/>
      <c r="E4" s="83"/>
      <c r="F4" s="83"/>
      <c r="G4" s="83"/>
      <c r="H4" s="83"/>
      <c r="I4" s="83"/>
      <c r="J4" s="83"/>
      <c r="K4" s="83"/>
      <c r="L4" s="83"/>
      <c r="M4" s="83"/>
      <c r="N4" s="83"/>
      <c r="O4" s="83"/>
      <c r="P4" s="83"/>
      <c r="Q4" s="83"/>
      <c r="R4" s="83"/>
      <c r="S4" s="83"/>
      <c r="T4" s="83"/>
      <c r="U4" s="83"/>
      <c r="V4" s="83"/>
      <c r="W4" s="83"/>
      <c r="X4" s="83"/>
      <c r="Y4" s="83"/>
      <c r="Z4" s="83"/>
      <c r="AA4" s="83"/>
    </row>
    <row r="5" spans="1:29" ht="18.75" customHeight="1" x14ac:dyDescent="0.3">
      <c r="A5" s="170" t="s">
        <v>29</v>
      </c>
      <c r="B5" s="170" t="s">
        <v>92</v>
      </c>
      <c r="C5" s="171" t="s">
        <v>113</v>
      </c>
      <c r="D5" s="171"/>
      <c r="E5" s="171"/>
      <c r="F5" s="171"/>
      <c r="G5" s="171"/>
      <c r="H5" s="171"/>
      <c r="I5" s="171"/>
      <c r="J5" s="171"/>
      <c r="K5" s="171"/>
      <c r="L5" s="171"/>
      <c r="M5" s="171"/>
      <c r="N5" s="171"/>
      <c r="O5" s="171" t="s">
        <v>142</v>
      </c>
      <c r="P5" s="171"/>
      <c r="Q5" s="171"/>
      <c r="R5" s="171"/>
      <c r="S5" s="171"/>
      <c r="T5" s="171"/>
      <c r="U5" s="171"/>
      <c r="V5" s="171"/>
      <c r="W5" s="171"/>
      <c r="X5" s="171"/>
      <c r="Y5" s="171"/>
      <c r="Z5" s="171"/>
      <c r="AA5" s="167" t="s">
        <v>153</v>
      </c>
      <c r="AB5" s="167" t="s">
        <v>152</v>
      </c>
      <c r="AC5" s="168" t="s">
        <v>154</v>
      </c>
    </row>
    <row r="6" spans="1:29" ht="59.25" customHeight="1" x14ac:dyDescent="0.3">
      <c r="A6" s="170"/>
      <c r="B6" s="170"/>
      <c r="C6" s="167" t="s">
        <v>143</v>
      </c>
      <c r="D6" s="170"/>
      <c r="E6" s="170"/>
      <c r="F6" s="170"/>
      <c r="G6" s="167" t="s">
        <v>93</v>
      </c>
      <c r="H6" s="167"/>
      <c r="I6" s="167"/>
      <c r="J6" s="167" t="s">
        <v>94</v>
      </c>
      <c r="K6" s="167"/>
      <c r="L6" s="167"/>
      <c r="M6" s="167"/>
      <c r="N6" s="167"/>
      <c r="O6" s="167" t="s">
        <v>139</v>
      </c>
      <c r="P6" s="167"/>
      <c r="Q6" s="167"/>
      <c r="R6" s="167"/>
      <c r="S6" s="167" t="s">
        <v>93</v>
      </c>
      <c r="T6" s="167"/>
      <c r="U6" s="167"/>
      <c r="V6" s="167" t="s">
        <v>94</v>
      </c>
      <c r="W6" s="167"/>
      <c r="X6" s="167"/>
      <c r="Y6" s="167"/>
      <c r="Z6" s="167"/>
      <c r="AA6" s="167"/>
      <c r="AB6" s="167"/>
      <c r="AC6" s="169"/>
    </row>
    <row r="7" spans="1:29" ht="65.25" customHeight="1" x14ac:dyDescent="0.3">
      <c r="A7" s="170"/>
      <c r="B7" s="170"/>
      <c r="C7" s="20" t="s">
        <v>95</v>
      </c>
      <c r="D7" s="20" t="s">
        <v>96</v>
      </c>
      <c r="E7" s="20" t="s">
        <v>97</v>
      </c>
      <c r="F7" s="20" t="s">
        <v>98</v>
      </c>
      <c r="G7" s="20" t="s">
        <v>95</v>
      </c>
      <c r="H7" s="20" t="s">
        <v>96</v>
      </c>
      <c r="I7" s="20" t="s">
        <v>97</v>
      </c>
      <c r="J7" s="20" t="s">
        <v>95</v>
      </c>
      <c r="K7" s="20" t="s">
        <v>96</v>
      </c>
      <c r="L7" s="20" t="s">
        <v>138</v>
      </c>
      <c r="M7" s="20" t="s">
        <v>97</v>
      </c>
      <c r="N7" s="20" t="s">
        <v>98</v>
      </c>
      <c r="O7" s="20" t="s">
        <v>95</v>
      </c>
      <c r="P7" s="20" t="s">
        <v>96</v>
      </c>
      <c r="Q7" s="20" t="s">
        <v>97</v>
      </c>
      <c r="R7" s="20" t="s">
        <v>98</v>
      </c>
      <c r="S7" s="20" t="s">
        <v>95</v>
      </c>
      <c r="T7" s="20" t="s">
        <v>96</v>
      </c>
      <c r="U7" s="20" t="s">
        <v>97</v>
      </c>
      <c r="V7" s="20" t="s">
        <v>95</v>
      </c>
      <c r="W7" s="20" t="s">
        <v>96</v>
      </c>
      <c r="X7" s="20" t="s">
        <v>138</v>
      </c>
      <c r="Y7" s="20" t="s">
        <v>97</v>
      </c>
      <c r="Z7" s="20" t="s">
        <v>98</v>
      </c>
      <c r="AA7" s="167"/>
      <c r="AB7" s="167"/>
      <c r="AC7" s="169"/>
    </row>
    <row r="8" spans="1:29" x14ac:dyDescent="0.3">
      <c r="A8" s="86"/>
      <c r="B8" s="85" t="s">
        <v>91</v>
      </c>
      <c r="C8" s="77" t="e">
        <f t="shared" ref="C8:F8" si="0">SUM(C28:C30)</f>
        <v>#REF!</v>
      </c>
      <c r="D8" s="77" t="e">
        <f t="shared" si="0"/>
        <v>#REF!</v>
      </c>
      <c r="E8" s="77" t="e">
        <f t="shared" si="0"/>
        <v>#REF!</v>
      </c>
      <c r="F8" s="77">
        <f t="shared" si="0"/>
        <v>1969.165</v>
      </c>
      <c r="G8" s="77" t="e">
        <f>SUM(G28:G30)</f>
        <v>#REF!</v>
      </c>
      <c r="H8" s="77" t="e">
        <f t="shared" ref="H8:R8" si="1">SUM(H28:H30)</f>
        <v>#REF!</v>
      </c>
      <c r="I8" s="77" t="e">
        <f t="shared" si="1"/>
        <v>#REF!</v>
      </c>
      <c r="J8" s="77">
        <f t="shared" si="1"/>
        <v>10401.988600000001</v>
      </c>
      <c r="K8" s="77">
        <f t="shared" si="1"/>
        <v>4244.4997999999996</v>
      </c>
      <c r="L8" s="77">
        <f t="shared" si="1"/>
        <v>6157.4888000000001</v>
      </c>
      <c r="M8" s="77">
        <f t="shared" si="1"/>
        <v>4188.3238000000001</v>
      </c>
      <c r="N8" s="77">
        <f t="shared" si="1"/>
        <v>1969.165</v>
      </c>
      <c r="O8" s="77" t="e">
        <f>SUM(O28:O30)</f>
        <v>#REF!</v>
      </c>
      <c r="P8" s="77" t="e">
        <f t="shared" si="1"/>
        <v>#REF!</v>
      </c>
      <c r="Q8" s="77" t="e">
        <f t="shared" si="1"/>
        <v>#REF!</v>
      </c>
      <c r="R8" s="77" t="e">
        <f t="shared" si="1"/>
        <v>#REF!</v>
      </c>
      <c r="S8" s="77" t="e">
        <f>SUM(S28:S30)</f>
        <v>#REF!</v>
      </c>
      <c r="T8" s="77" t="e">
        <f t="shared" ref="T8:Z8" si="2">SUM(T28:T30)</f>
        <v>#REF!</v>
      </c>
      <c r="U8" s="77" t="e">
        <f t="shared" si="2"/>
        <v>#REF!</v>
      </c>
      <c r="V8" s="77" t="e">
        <f>SUM(V28:V30)</f>
        <v>#REF!</v>
      </c>
      <c r="W8" s="77" t="e">
        <f t="shared" si="2"/>
        <v>#REF!</v>
      </c>
      <c r="X8" s="77" t="e">
        <f t="shared" si="2"/>
        <v>#REF!</v>
      </c>
      <c r="Y8" s="77" t="e">
        <f t="shared" si="2"/>
        <v>#REF!</v>
      </c>
      <c r="Z8" s="77" t="e">
        <f t="shared" si="2"/>
        <v>#REF!</v>
      </c>
      <c r="AA8" s="80" t="e">
        <f>O8/C8*100</f>
        <v>#REF!</v>
      </c>
      <c r="AB8" s="103">
        <f>AB28+AB29+AB30</f>
        <v>17559.8</v>
      </c>
      <c r="AC8" s="103" t="e">
        <f>AB8/C8*100</f>
        <v>#REF!</v>
      </c>
    </row>
    <row r="9" spans="1:29" ht="56.25" hidden="1" customHeight="1" x14ac:dyDescent="0.3">
      <c r="A9" s="86">
        <v>1</v>
      </c>
      <c r="B9" s="87" t="s">
        <v>10</v>
      </c>
      <c r="C9" s="78"/>
      <c r="D9" s="78"/>
      <c r="E9" s="78"/>
      <c r="F9" s="78"/>
      <c r="G9" s="79"/>
      <c r="H9" s="79"/>
      <c r="I9" s="79"/>
      <c r="J9" s="88"/>
      <c r="K9" s="88"/>
      <c r="L9" s="88"/>
      <c r="M9" s="88"/>
      <c r="N9" s="88"/>
      <c r="O9" s="78"/>
      <c r="P9" s="78"/>
      <c r="Q9" s="78"/>
      <c r="R9" s="78"/>
      <c r="S9" s="79"/>
      <c r="T9" s="79"/>
      <c r="U9" s="79"/>
      <c r="V9" s="88"/>
      <c r="W9" s="88"/>
      <c r="X9" s="88"/>
      <c r="Y9" s="88"/>
      <c r="Z9" s="88"/>
      <c r="AA9" s="80" t="e">
        <f t="shared" ref="AA9:AA30" si="3">O9/C9*100</f>
        <v>#DIV/0!</v>
      </c>
      <c r="AB9" s="104" t="e">
        <f>#REF!/C9*100</f>
        <v>#REF!</v>
      </c>
      <c r="AC9" s="104" t="e">
        <f t="shared" ref="AC9:AC30" si="4">AB9/C9*100</f>
        <v>#REF!</v>
      </c>
    </row>
    <row r="10" spans="1:29" ht="75" hidden="1" customHeight="1" x14ac:dyDescent="0.3">
      <c r="A10" s="86">
        <v>2</v>
      </c>
      <c r="B10" s="87" t="s">
        <v>99</v>
      </c>
      <c r="C10" s="78"/>
      <c r="D10" s="78"/>
      <c r="E10" s="78"/>
      <c r="F10" s="78"/>
      <c r="G10" s="79"/>
      <c r="H10" s="79"/>
      <c r="I10" s="79"/>
      <c r="J10" s="88"/>
      <c r="K10" s="88"/>
      <c r="L10" s="88"/>
      <c r="M10" s="88"/>
      <c r="N10" s="88"/>
      <c r="O10" s="78"/>
      <c r="P10" s="78"/>
      <c r="Q10" s="78"/>
      <c r="R10" s="78"/>
      <c r="S10" s="79"/>
      <c r="T10" s="79"/>
      <c r="U10" s="79"/>
      <c r="V10" s="88"/>
      <c r="W10" s="88"/>
      <c r="X10" s="88"/>
      <c r="Y10" s="88"/>
      <c r="Z10" s="88"/>
      <c r="AA10" s="80" t="e">
        <f t="shared" si="3"/>
        <v>#DIV/0!</v>
      </c>
      <c r="AB10" s="104" t="e">
        <f>#REF!/C10*100</f>
        <v>#REF!</v>
      </c>
      <c r="AC10" s="104" t="e">
        <f t="shared" si="4"/>
        <v>#REF!</v>
      </c>
    </row>
    <row r="11" spans="1:29" ht="37.5" hidden="1" customHeight="1" x14ac:dyDescent="0.3">
      <c r="A11" s="86">
        <v>3</v>
      </c>
      <c r="B11" s="87" t="s">
        <v>100</v>
      </c>
      <c r="C11" s="78"/>
      <c r="D11" s="78"/>
      <c r="E11" s="78"/>
      <c r="F11" s="78"/>
      <c r="G11" s="79"/>
      <c r="H11" s="79"/>
      <c r="I11" s="79"/>
      <c r="J11" s="88"/>
      <c r="K11" s="88"/>
      <c r="L11" s="88"/>
      <c r="M11" s="88"/>
      <c r="N11" s="88"/>
      <c r="O11" s="78"/>
      <c r="P11" s="78"/>
      <c r="Q11" s="78"/>
      <c r="R11" s="78"/>
      <c r="S11" s="79"/>
      <c r="T11" s="79"/>
      <c r="U11" s="79"/>
      <c r="V11" s="88"/>
      <c r="W11" s="88"/>
      <c r="X11" s="88"/>
      <c r="Y11" s="88"/>
      <c r="Z11" s="88"/>
      <c r="AA11" s="80" t="e">
        <f t="shared" si="3"/>
        <v>#DIV/0!</v>
      </c>
      <c r="AB11" s="104" t="e">
        <f>#REF!/C11*100</f>
        <v>#REF!</v>
      </c>
      <c r="AC11" s="104" t="e">
        <f t="shared" si="4"/>
        <v>#REF!</v>
      </c>
    </row>
    <row r="12" spans="1:29" ht="37.5" hidden="1" customHeight="1" x14ac:dyDescent="0.3">
      <c r="A12" s="86">
        <v>4</v>
      </c>
      <c r="B12" s="87" t="s">
        <v>12</v>
      </c>
      <c r="C12" s="78"/>
      <c r="D12" s="78"/>
      <c r="E12" s="78"/>
      <c r="F12" s="78"/>
      <c r="G12" s="79"/>
      <c r="H12" s="79"/>
      <c r="I12" s="79"/>
      <c r="J12" s="88"/>
      <c r="K12" s="88"/>
      <c r="L12" s="88"/>
      <c r="M12" s="88"/>
      <c r="N12" s="88"/>
      <c r="O12" s="78"/>
      <c r="P12" s="78"/>
      <c r="Q12" s="78"/>
      <c r="R12" s="78"/>
      <c r="S12" s="79"/>
      <c r="T12" s="79"/>
      <c r="U12" s="79"/>
      <c r="V12" s="88"/>
      <c r="W12" s="88"/>
      <c r="X12" s="88"/>
      <c r="Y12" s="88"/>
      <c r="Z12" s="88"/>
      <c r="AA12" s="80" t="e">
        <f t="shared" si="3"/>
        <v>#DIV/0!</v>
      </c>
      <c r="AB12" s="104" t="e">
        <f>#REF!/C12*100</f>
        <v>#REF!</v>
      </c>
      <c r="AC12" s="104" t="e">
        <f t="shared" si="4"/>
        <v>#REF!</v>
      </c>
    </row>
    <row r="13" spans="1:29" ht="37.5" hidden="1" customHeight="1" x14ac:dyDescent="0.3">
      <c r="A13" s="86">
        <v>5</v>
      </c>
      <c r="B13" s="87" t="s">
        <v>26</v>
      </c>
      <c r="C13" s="78"/>
      <c r="D13" s="78"/>
      <c r="E13" s="78"/>
      <c r="F13" s="78"/>
      <c r="G13" s="79"/>
      <c r="H13" s="79"/>
      <c r="I13" s="79"/>
      <c r="J13" s="88"/>
      <c r="K13" s="88"/>
      <c r="L13" s="88"/>
      <c r="M13" s="88"/>
      <c r="N13" s="88"/>
      <c r="O13" s="78"/>
      <c r="P13" s="78"/>
      <c r="Q13" s="78"/>
      <c r="R13" s="78"/>
      <c r="S13" s="79"/>
      <c r="T13" s="79"/>
      <c r="U13" s="79"/>
      <c r="V13" s="88"/>
      <c r="W13" s="88"/>
      <c r="X13" s="88"/>
      <c r="Y13" s="88"/>
      <c r="Z13" s="88"/>
      <c r="AA13" s="80" t="e">
        <f t="shared" si="3"/>
        <v>#DIV/0!</v>
      </c>
      <c r="AB13" s="104" t="e">
        <f>#REF!/C13*100</f>
        <v>#REF!</v>
      </c>
      <c r="AC13" s="104" t="e">
        <f t="shared" si="4"/>
        <v>#REF!</v>
      </c>
    </row>
    <row r="14" spans="1:29" ht="18.75" hidden="1" customHeight="1" x14ac:dyDescent="0.3">
      <c r="A14" s="86">
        <v>6</v>
      </c>
      <c r="B14" s="87" t="s">
        <v>27</v>
      </c>
      <c r="C14" s="78"/>
      <c r="D14" s="78"/>
      <c r="E14" s="78"/>
      <c r="F14" s="78"/>
      <c r="G14" s="79"/>
      <c r="H14" s="79"/>
      <c r="I14" s="79"/>
      <c r="J14" s="88"/>
      <c r="K14" s="88"/>
      <c r="L14" s="88"/>
      <c r="M14" s="88"/>
      <c r="N14" s="88"/>
      <c r="O14" s="78"/>
      <c r="P14" s="78"/>
      <c r="Q14" s="78"/>
      <c r="R14" s="78"/>
      <c r="S14" s="79"/>
      <c r="T14" s="79"/>
      <c r="U14" s="79"/>
      <c r="V14" s="88"/>
      <c r="W14" s="88"/>
      <c r="X14" s="88"/>
      <c r="Y14" s="88"/>
      <c r="Z14" s="88"/>
      <c r="AA14" s="80" t="e">
        <f t="shared" si="3"/>
        <v>#DIV/0!</v>
      </c>
      <c r="AB14" s="104" t="e">
        <f>#REF!/C14*100</f>
        <v>#REF!</v>
      </c>
      <c r="AC14" s="104" t="e">
        <f t="shared" si="4"/>
        <v>#REF!</v>
      </c>
    </row>
    <row r="15" spans="1:29" ht="75" hidden="1" customHeight="1" x14ac:dyDescent="0.3">
      <c r="A15" s="86">
        <v>7</v>
      </c>
      <c r="B15" s="87" t="s">
        <v>31</v>
      </c>
      <c r="C15" s="78"/>
      <c r="D15" s="78"/>
      <c r="E15" s="78"/>
      <c r="F15" s="78"/>
      <c r="G15" s="79"/>
      <c r="H15" s="79"/>
      <c r="I15" s="79"/>
      <c r="J15" s="88"/>
      <c r="K15" s="88"/>
      <c r="L15" s="88"/>
      <c r="M15" s="88"/>
      <c r="N15" s="88"/>
      <c r="O15" s="78"/>
      <c r="P15" s="78"/>
      <c r="Q15" s="78"/>
      <c r="R15" s="78"/>
      <c r="S15" s="79"/>
      <c r="T15" s="79"/>
      <c r="U15" s="79"/>
      <c r="V15" s="88"/>
      <c r="W15" s="88"/>
      <c r="X15" s="88"/>
      <c r="Y15" s="88"/>
      <c r="Z15" s="88"/>
      <c r="AA15" s="80" t="e">
        <f t="shared" si="3"/>
        <v>#DIV/0!</v>
      </c>
      <c r="AB15" s="104" t="e">
        <f>#REF!/C15*100</f>
        <v>#REF!</v>
      </c>
      <c r="AC15" s="104" t="e">
        <f t="shared" si="4"/>
        <v>#REF!</v>
      </c>
    </row>
    <row r="16" spans="1:29" ht="18.75" hidden="1" customHeight="1" x14ac:dyDescent="0.3">
      <c r="A16" s="86">
        <v>8</v>
      </c>
      <c r="B16" s="89" t="s">
        <v>62</v>
      </c>
      <c r="C16" s="78"/>
      <c r="D16" s="78"/>
      <c r="E16" s="78"/>
      <c r="F16" s="78"/>
      <c r="G16" s="79"/>
      <c r="H16" s="88"/>
      <c r="I16" s="88"/>
      <c r="J16" s="88"/>
      <c r="K16" s="88"/>
      <c r="L16" s="88"/>
      <c r="M16" s="88"/>
      <c r="N16" s="88"/>
      <c r="O16" s="78"/>
      <c r="P16" s="78"/>
      <c r="Q16" s="78"/>
      <c r="R16" s="78"/>
      <c r="S16" s="79"/>
      <c r="T16" s="88"/>
      <c r="U16" s="88"/>
      <c r="V16" s="88"/>
      <c r="W16" s="88"/>
      <c r="X16" s="88"/>
      <c r="Y16" s="88"/>
      <c r="Z16" s="88"/>
      <c r="AA16" s="80" t="e">
        <f t="shared" si="3"/>
        <v>#DIV/0!</v>
      </c>
      <c r="AB16" s="104" t="e">
        <f>#REF!/C16*100</f>
        <v>#REF!</v>
      </c>
      <c r="AC16" s="104" t="e">
        <f t="shared" si="4"/>
        <v>#REF!</v>
      </c>
    </row>
    <row r="17" spans="1:29" ht="18.75" hidden="1" customHeight="1" x14ac:dyDescent="0.3">
      <c r="A17" s="86">
        <v>9</v>
      </c>
      <c r="B17" s="89" t="s">
        <v>63</v>
      </c>
      <c r="C17" s="78"/>
      <c r="D17" s="78"/>
      <c r="E17" s="78"/>
      <c r="F17" s="78"/>
      <c r="G17" s="79"/>
      <c r="H17" s="88"/>
      <c r="I17" s="88"/>
      <c r="J17" s="88"/>
      <c r="K17" s="88"/>
      <c r="L17" s="88"/>
      <c r="M17" s="88"/>
      <c r="N17" s="88"/>
      <c r="O17" s="78"/>
      <c r="P17" s="78"/>
      <c r="Q17" s="78"/>
      <c r="R17" s="78"/>
      <c r="S17" s="79"/>
      <c r="T17" s="88"/>
      <c r="U17" s="88"/>
      <c r="V17" s="88"/>
      <c r="W17" s="88"/>
      <c r="X17" s="88"/>
      <c r="Y17" s="88"/>
      <c r="Z17" s="88"/>
      <c r="AA17" s="80" t="e">
        <f t="shared" si="3"/>
        <v>#DIV/0!</v>
      </c>
      <c r="AB17" s="104" t="e">
        <f>#REF!/C17*100</f>
        <v>#REF!</v>
      </c>
      <c r="AC17" s="104" t="e">
        <f t="shared" si="4"/>
        <v>#REF!</v>
      </c>
    </row>
    <row r="18" spans="1:29" ht="18.75" hidden="1" customHeight="1" x14ac:dyDescent="0.3">
      <c r="A18" s="86">
        <v>10</v>
      </c>
      <c r="B18" s="89" t="s">
        <v>64</v>
      </c>
      <c r="C18" s="78"/>
      <c r="D18" s="78"/>
      <c r="E18" s="78"/>
      <c r="F18" s="78"/>
      <c r="G18" s="79"/>
      <c r="H18" s="88"/>
      <c r="I18" s="88"/>
      <c r="J18" s="88"/>
      <c r="K18" s="88"/>
      <c r="L18" s="88"/>
      <c r="M18" s="88"/>
      <c r="N18" s="88"/>
      <c r="O18" s="78"/>
      <c r="P18" s="78"/>
      <c r="Q18" s="78"/>
      <c r="R18" s="78"/>
      <c r="S18" s="79"/>
      <c r="T18" s="88"/>
      <c r="U18" s="88"/>
      <c r="V18" s="88"/>
      <c r="W18" s="88"/>
      <c r="X18" s="88"/>
      <c r="Y18" s="88"/>
      <c r="Z18" s="88"/>
      <c r="AA18" s="80" t="e">
        <f t="shared" si="3"/>
        <v>#DIV/0!</v>
      </c>
      <c r="AB18" s="104" t="e">
        <f>#REF!/C18*100</f>
        <v>#REF!</v>
      </c>
      <c r="AC18" s="104" t="e">
        <f t="shared" si="4"/>
        <v>#REF!</v>
      </c>
    </row>
    <row r="19" spans="1:29" ht="37.5" hidden="1" customHeight="1" x14ac:dyDescent="0.3">
      <c r="A19" s="86">
        <v>11</v>
      </c>
      <c r="B19" s="90" t="s">
        <v>101</v>
      </c>
      <c r="C19" s="78"/>
      <c r="D19" s="78"/>
      <c r="E19" s="78"/>
      <c r="F19" s="78"/>
      <c r="G19" s="79"/>
      <c r="H19" s="88"/>
      <c r="I19" s="88"/>
      <c r="J19" s="88"/>
      <c r="K19" s="88"/>
      <c r="L19" s="88"/>
      <c r="M19" s="88"/>
      <c r="N19" s="88"/>
      <c r="O19" s="78"/>
      <c r="P19" s="78"/>
      <c r="Q19" s="78"/>
      <c r="R19" s="78"/>
      <c r="S19" s="79"/>
      <c r="T19" s="88"/>
      <c r="U19" s="88"/>
      <c r="V19" s="88"/>
      <c r="W19" s="88"/>
      <c r="X19" s="88"/>
      <c r="Y19" s="88"/>
      <c r="Z19" s="88"/>
      <c r="AA19" s="80" t="e">
        <f t="shared" si="3"/>
        <v>#DIV/0!</v>
      </c>
      <c r="AB19" s="104" t="e">
        <f>#REF!/C19*100</f>
        <v>#REF!</v>
      </c>
      <c r="AC19" s="104" t="e">
        <f t="shared" si="4"/>
        <v>#REF!</v>
      </c>
    </row>
    <row r="20" spans="1:29" ht="18.75" hidden="1" customHeight="1" x14ac:dyDescent="0.3">
      <c r="A20" s="86">
        <v>12</v>
      </c>
      <c r="B20" s="89" t="s">
        <v>65</v>
      </c>
      <c r="C20" s="78"/>
      <c r="D20" s="78"/>
      <c r="E20" s="78"/>
      <c r="F20" s="78"/>
      <c r="G20" s="79"/>
      <c r="H20" s="88"/>
      <c r="I20" s="88"/>
      <c r="J20" s="88"/>
      <c r="K20" s="88"/>
      <c r="L20" s="88"/>
      <c r="M20" s="88"/>
      <c r="N20" s="88"/>
      <c r="O20" s="78"/>
      <c r="P20" s="78"/>
      <c r="Q20" s="78"/>
      <c r="R20" s="78"/>
      <c r="S20" s="79"/>
      <c r="T20" s="88"/>
      <c r="U20" s="88"/>
      <c r="V20" s="88"/>
      <c r="W20" s="88"/>
      <c r="X20" s="88"/>
      <c r="Y20" s="88"/>
      <c r="Z20" s="88"/>
      <c r="AA20" s="80" t="e">
        <f t="shared" si="3"/>
        <v>#DIV/0!</v>
      </c>
      <c r="AB20" s="104" t="e">
        <f>#REF!/C20*100</f>
        <v>#REF!</v>
      </c>
      <c r="AC20" s="104" t="e">
        <f t="shared" si="4"/>
        <v>#REF!</v>
      </c>
    </row>
    <row r="21" spans="1:29" ht="18.75" hidden="1" customHeight="1" x14ac:dyDescent="0.3">
      <c r="A21" s="86">
        <v>13</v>
      </c>
      <c r="B21" s="89" t="s">
        <v>66</v>
      </c>
      <c r="C21" s="78"/>
      <c r="D21" s="78"/>
      <c r="E21" s="78"/>
      <c r="F21" s="78"/>
      <c r="G21" s="79"/>
      <c r="H21" s="88"/>
      <c r="I21" s="88"/>
      <c r="J21" s="88"/>
      <c r="K21" s="88"/>
      <c r="L21" s="88"/>
      <c r="M21" s="88"/>
      <c r="N21" s="88"/>
      <c r="O21" s="78"/>
      <c r="P21" s="78"/>
      <c r="Q21" s="78"/>
      <c r="R21" s="78"/>
      <c r="S21" s="79"/>
      <c r="T21" s="88"/>
      <c r="U21" s="88"/>
      <c r="V21" s="88"/>
      <c r="W21" s="88"/>
      <c r="X21" s="88"/>
      <c r="Y21" s="88"/>
      <c r="Z21" s="88"/>
      <c r="AA21" s="80" t="e">
        <f t="shared" si="3"/>
        <v>#DIV/0!</v>
      </c>
      <c r="AB21" s="104" t="e">
        <f>#REF!/C21*100</f>
        <v>#REF!</v>
      </c>
      <c r="AC21" s="104" t="e">
        <f t="shared" si="4"/>
        <v>#REF!</v>
      </c>
    </row>
    <row r="22" spans="1:29" ht="18.75" hidden="1" customHeight="1" x14ac:dyDescent="0.3">
      <c r="A22" s="86">
        <v>14</v>
      </c>
      <c r="B22" s="89" t="s">
        <v>67</v>
      </c>
      <c r="C22" s="78"/>
      <c r="D22" s="78"/>
      <c r="E22" s="78"/>
      <c r="F22" s="78"/>
      <c r="G22" s="79"/>
      <c r="H22" s="88"/>
      <c r="I22" s="88"/>
      <c r="J22" s="88"/>
      <c r="K22" s="88"/>
      <c r="L22" s="88"/>
      <c r="M22" s="88"/>
      <c r="N22" s="88"/>
      <c r="O22" s="78"/>
      <c r="P22" s="78"/>
      <c r="Q22" s="78"/>
      <c r="R22" s="78"/>
      <c r="S22" s="79"/>
      <c r="T22" s="88"/>
      <c r="U22" s="88"/>
      <c r="V22" s="88"/>
      <c r="W22" s="88"/>
      <c r="X22" s="88"/>
      <c r="Y22" s="88"/>
      <c r="Z22" s="88"/>
      <c r="AA22" s="80" t="e">
        <f t="shared" si="3"/>
        <v>#DIV/0!</v>
      </c>
      <c r="AB22" s="104" t="e">
        <f>#REF!/C22*100</f>
        <v>#REF!</v>
      </c>
      <c r="AC22" s="104" t="e">
        <f t="shared" si="4"/>
        <v>#REF!</v>
      </c>
    </row>
    <row r="23" spans="1:29" ht="18.75" hidden="1" customHeight="1" x14ac:dyDescent="0.3">
      <c r="A23" s="86">
        <v>15</v>
      </c>
      <c r="B23" s="89" t="s">
        <v>68</v>
      </c>
      <c r="C23" s="78"/>
      <c r="D23" s="78"/>
      <c r="E23" s="78"/>
      <c r="F23" s="78"/>
      <c r="G23" s="79"/>
      <c r="H23" s="88"/>
      <c r="I23" s="88"/>
      <c r="J23" s="88"/>
      <c r="K23" s="88"/>
      <c r="L23" s="88"/>
      <c r="M23" s="88"/>
      <c r="N23" s="88"/>
      <c r="O23" s="78"/>
      <c r="P23" s="78"/>
      <c r="Q23" s="78"/>
      <c r="R23" s="78"/>
      <c r="S23" s="79"/>
      <c r="T23" s="88"/>
      <c r="U23" s="88"/>
      <c r="V23" s="88"/>
      <c r="W23" s="88"/>
      <c r="X23" s="88"/>
      <c r="Y23" s="88"/>
      <c r="Z23" s="88"/>
      <c r="AA23" s="80" t="e">
        <f t="shared" si="3"/>
        <v>#DIV/0!</v>
      </c>
      <c r="AB23" s="104" t="e">
        <f>#REF!/C23*100</f>
        <v>#REF!</v>
      </c>
      <c r="AC23" s="104" t="e">
        <f t="shared" si="4"/>
        <v>#REF!</v>
      </c>
    </row>
    <row r="24" spans="1:29" ht="18.75" hidden="1" customHeight="1" x14ac:dyDescent="0.3">
      <c r="A24" s="86">
        <v>16</v>
      </c>
      <c r="B24" s="89" t="s">
        <v>102</v>
      </c>
      <c r="C24" s="78"/>
      <c r="D24" s="78"/>
      <c r="E24" s="78"/>
      <c r="F24" s="78"/>
      <c r="G24" s="79"/>
      <c r="H24" s="88"/>
      <c r="I24" s="88"/>
      <c r="J24" s="88"/>
      <c r="K24" s="88"/>
      <c r="L24" s="88"/>
      <c r="M24" s="88"/>
      <c r="N24" s="88"/>
      <c r="O24" s="78"/>
      <c r="P24" s="78"/>
      <c r="Q24" s="78"/>
      <c r="R24" s="78"/>
      <c r="S24" s="79"/>
      <c r="T24" s="88"/>
      <c r="U24" s="88"/>
      <c r="V24" s="88"/>
      <c r="W24" s="88"/>
      <c r="X24" s="88"/>
      <c r="Y24" s="88"/>
      <c r="Z24" s="88"/>
      <c r="AA24" s="80" t="e">
        <f t="shared" si="3"/>
        <v>#DIV/0!</v>
      </c>
      <c r="AB24" s="104" t="e">
        <f>#REF!/C24*100</f>
        <v>#REF!</v>
      </c>
      <c r="AC24" s="104" t="e">
        <f t="shared" si="4"/>
        <v>#REF!</v>
      </c>
    </row>
    <row r="25" spans="1:29" ht="18.75" hidden="1" customHeight="1" x14ac:dyDescent="0.3">
      <c r="A25" s="86">
        <v>17</v>
      </c>
      <c r="B25" s="89" t="s">
        <v>103</v>
      </c>
      <c r="C25" s="78"/>
      <c r="D25" s="78"/>
      <c r="E25" s="78"/>
      <c r="F25" s="78"/>
      <c r="G25" s="79"/>
      <c r="H25" s="88"/>
      <c r="I25" s="88"/>
      <c r="J25" s="88"/>
      <c r="K25" s="88"/>
      <c r="L25" s="88"/>
      <c r="M25" s="88"/>
      <c r="N25" s="88"/>
      <c r="O25" s="78"/>
      <c r="P25" s="78"/>
      <c r="Q25" s="78"/>
      <c r="R25" s="78"/>
      <c r="S25" s="79"/>
      <c r="T25" s="88"/>
      <c r="U25" s="88"/>
      <c r="V25" s="88"/>
      <c r="W25" s="88"/>
      <c r="X25" s="88"/>
      <c r="Y25" s="88"/>
      <c r="Z25" s="88"/>
      <c r="AA25" s="80" t="e">
        <f t="shared" si="3"/>
        <v>#DIV/0!</v>
      </c>
      <c r="AB25" s="104" t="e">
        <f>#REF!/C25*100</f>
        <v>#REF!</v>
      </c>
      <c r="AC25" s="104" t="e">
        <f t="shared" si="4"/>
        <v>#REF!</v>
      </c>
    </row>
    <row r="26" spans="1:29" ht="18.75" hidden="1" customHeight="1" x14ac:dyDescent="0.3">
      <c r="A26" s="86">
        <v>18</v>
      </c>
      <c r="B26" s="89" t="s">
        <v>104</v>
      </c>
      <c r="C26" s="78"/>
      <c r="D26" s="78"/>
      <c r="E26" s="78"/>
      <c r="F26" s="78"/>
      <c r="G26" s="79"/>
      <c r="H26" s="88"/>
      <c r="I26" s="88"/>
      <c r="J26" s="88"/>
      <c r="K26" s="88"/>
      <c r="L26" s="88"/>
      <c r="M26" s="88"/>
      <c r="N26" s="88"/>
      <c r="O26" s="78"/>
      <c r="P26" s="78"/>
      <c r="Q26" s="78"/>
      <c r="R26" s="78"/>
      <c r="S26" s="79"/>
      <c r="T26" s="88"/>
      <c r="U26" s="88"/>
      <c r="V26" s="88"/>
      <c r="W26" s="88"/>
      <c r="X26" s="88"/>
      <c r="Y26" s="88"/>
      <c r="Z26" s="88"/>
      <c r="AA26" s="80" t="e">
        <f t="shared" si="3"/>
        <v>#DIV/0!</v>
      </c>
      <c r="AB26" s="104" t="e">
        <f>#REF!/C26*100</f>
        <v>#REF!</v>
      </c>
      <c r="AC26" s="104" t="e">
        <f t="shared" si="4"/>
        <v>#REF!</v>
      </c>
    </row>
    <row r="27" spans="1:29" ht="18.75" hidden="1" customHeight="1" x14ac:dyDescent="0.3">
      <c r="A27" s="86">
        <v>19</v>
      </c>
      <c r="B27" s="89" t="s">
        <v>105</v>
      </c>
      <c r="C27" s="78"/>
      <c r="D27" s="78"/>
      <c r="E27" s="78"/>
      <c r="F27" s="78"/>
      <c r="G27" s="79"/>
      <c r="H27" s="88"/>
      <c r="I27" s="88"/>
      <c r="J27" s="88"/>
      <c r="K27" s="88"/>
      <c r="L27" s="88"/>
      <c r="M27" s="88"/>
      <c r="N27" s="88"/>
      <c r="O27" s="78"/>
      <c r="P27" s="78"/>
      <c r="Q27" s="78"/>
      <c r="R27" s="78"/>
      <c r="S27" s="79"/>
      <c r="T27" s="88"/>
      <c r="U27" s="88"/>
      <c r="V27" s="88"/>
      <c r="W27" s="88"/>
      <c r="X27" s="88"/>
      <c r="Y27" s="88"/>
      <c r="Z27" s="88"/>
      <c r="AA27" s="80" t="e">
        <f t="shared" si="3"/>
        <v>#DIV/0!</v>
      </c>
      <c r="AB27" s="104" t="e">
        <f>#REF!/C27*100</f>
        <v>#REF!</v>
      </c>
      <c r="AC27" s="104" t="e">
        <f t="shared" si="4"/>
        <v>#REF!</v>
      </c>
    </row>
    <row r="28" spans="1:29" ht="56.25" x14ac:dyDescent="0.3">
      <c r="A28" s="86">
        <v>1</v>
      </c>
      <c r="B28" s="91" t="s">
        <v>144</v>
      </c>
      <c r="C28" s="78" t="e">
        <f>D28+E28+F28</f>
        <v>#REF!</v>
      </c>
      <c r="D28" s="78" t="e">
        <f>H28+K28</f>
        <v>#REF!</v>
      </c>
      <c r="E28" s="78" t="e">
        <f>I28+M28</f>
        <v>#REF!</v>
      </c>
      <c r="F28" s="78">
        <f>N28</f>
        <v>132.16459999999998</v>
      </c>
      <c r="G28" s="79" t="e">
        <f>H28+I28</f>
        <v>#REF!</v>
      </c>
      <c r="H28" s="79" t="e">
        <f>#REF!</f>
        <v>#REF!</v>
      </c>
      <c r="I28" s="79" t="e">
        <f>#REF!</f>
        <v>#REF!</v>
      </c>
      <c r="J28" s="88">
        <f>K28+L28</f>
        <v>660.81960000000004</v>
      </c>
      <c r="K28" s="88">
        <f>NTM!I9</f>
        <v>264.327</v>
      </c>
      <c r="L28" s="88">
        <f>M28+N28</f>
        <v>396.49260000000004</v>
      </c>
      <c r="M28" s="88">
        <f>NTM!K9</f>
        <v>264.32800000000003</v>
      </c>
      <c r="N28" s="88">
        <f>NTM!L9</f>
        <v>132.16459999999998</v>
      </c>
      <c r="O28" s="78" t="e">
        <f>P28+Q28+R28</f>
        <v>#REF!</v>
      </c>
      <c r="P28" s="78" t="e">
        <f>T28+W28</f>
        <v>#REF!</v>
      </c>
      <c r="Q28" s="78" t="e">
        <f>U28+Y28</f>
        <v>#REF!</v>
      </c>
      <c r="R28" s="78" t="e">
        <f>Z28</f>
        <v>#REF!</v>
      </c>
      <c r="S28" s="79" t="e">
        <f>T28+U28</f>
        <v>#REF!</v>
      </c>
      <c r="T28" s="79" t="e">
        <f>#REF!</f>
        <v>#REF!</v>
      </c>
      <c r="U28" s="79"/>
      <c r="V28" s="88" t="e">
        <f>W28+X28</f>
        <v>#REF!</v>
      </c>
      <c r="W28" s="88" t="e">
        <f>NTM!#REF!</f>
        <v>#REF!</v>
      </c>
      <c r="X28" s="88" t="e">
        <f>Y28+Z28</f>
        <v>#REF!</v>
      </c>
      <c r="Y28" s="88" t="e">
        <f>NTM!#REF!</f>
        <v>#REF!</v>
      </c>
      <c r="Z28" s="88" t="e">
        <f>NTM!#REF!</f>
        <v>#REF!</v>
      </c>
      <c r="AA28" s="81" t="e">
        <f t="shared" si="3"/>
        <v>#REF!</v>
      </c>
      <c r="AB28" s="92">
        <v>2292</v>
      </c>
      <c r="AC28" s="92" t="e">
        <f t="shared" si="4"/>
        <v>#REF!</v>
      </c>
    </row>
    <row r="29" spans="1:29" ht="56.25" x14ac:dyDescent="0.3">
      <c r="A29" s="86">
        <v>2</v>
      </c>
      <c r="B29" s="91" t="s">
        <v>140</v>
      </c>
      <c r="C29" s="78" t="e">
        <f>D29+E29+F29</f>
        <v>#REF!</v>
      </c>
      <c r="D29" s="78" t="e">
        <f t="shared" ref="D29:D30" si="5">H29+K29</f>
        <v>#REF!</v>
      </c>
      <c r="E29" s="78" t="e">
        <f t="shared" ref="E29:E30" si="6">I29+M29</f>
        <v>#REF!</v>
      </c>
      <c r="F29" s="78">
        <f t="shared" ref="F29:F30" si="7">N29</f>
        <v>364.00040000000001</v>
      </c>
      <c r="G29" s="79" t="e">
        <f t="shared" ref="G29:G30" si="8">H29+I29</f>
        <v>#REF!</v>
      </c>
      <c r="H29" s="93" t="e">
        <f>#REF!</f>
        <v>#REF!</v>
      </c>
      <c r="I29" s="93" t="e">
        <f>#REF!</f>
        <v>#REF!</v>
      </c>
      <c r="J29" s="88">
        <f>K29+L29</f>
        <v>2081.1689999999999</v>
      </c>
      <c r="K29" s="93">
        <f>NTM!N9</f>
        <v>916.17280000000005</v>
      </c>
      <c r="L29" s="88">
        <f>M29+N29</f>
        <v>1164.9962</v>
      </c>
      <c r="M29" s="93">
        <f>NTM!P9</f>
        <v>800.99580000000003</v>
      </c>
      <c r="N29" s="93">
        <f>NTM!Q9</f>
        <v>364.00040000000001</v>
      </c>
      <c r="O29" s="78" t="e">
        <f t="shared" ref="O29:O30" si="9">P29+Q29+R29</f>
        <v>#REF!</v>
      </c>
      <c r="P29" s="78" t="e">
        <f t="shared" ref="P29" si="10">T29+W29</f>
        <v>#REF!</v>
      </c>
      <c r="Q29" s="78" t="e">
        <f t="shared" ref="Q29:Q30" si="11">U29+Y29</f>
        <v>#REF!</v>
      </c>
      <c r="R29" s="78" t="e">
        <f t="shared" ref="R29:R30" si="12">Z29</f>
        <v>#REF!</v>
      </c>
      <c r="S29" s="79" t="e">
        <f t="shared" ref="S29:S30" si="13">T29+U29</f>
        <v>#REF!</v>
      </c>
      <c r="T29" s="93" t="e">
        <f>#REF!</f>
        <v>#REF!</v>
      </c>
      <c r="U29" s="93" t="e">
        <f>#REF!</f>
        <v>#REF!</v>
      </c>
      <c r="V29" s="88" t="e">
        <f>W29+X29</f>
        <v>#REF!</v>
      </c>
      <c r="W29" s="93" t="e">
        <f>NTM!#REF!</f>
        <v>#REF!</v>
      </c>
      <c r="X29" s="88" t="e">
        <f>Y29+Z29</f>
        <v>#REF!</v>
      </c>
      <c r="Y29" s="93" t="e">
        <f>NTM!#REF!</f>
        <v>#REF!</v>
      </c>
      <c r="Z29" s="93" t="e">
        <f>NTM!#REF!</f>
        <v>#REF!</v>
      </c>
      <c r="AA29" s="81" t="e">
        <f t="shared" si="3"/>
        <v>#REF!</v>
      </c>
      <c r="AB29" s="92">
        <v>3653</v>
      </c>
      <c r="AC29" s="92" t="e">
        <f t="shared" si="4"/>
        <v>#REF!</v>
      </c>
    </row>
    <row r="30" spans="1:29" ht="37.5" x14ac:dyDescent="0.3">
      <c r="A30" s="95">
        <v>3</v>
      </c>
      <c r="B30" s="91" t="s">
        <v>141</v>
      </c>
      <c r="C30" s="78" t="e">
        <f>D30+E30+F30</f>
        <v>#REF!</v>
      </c>
      <c r="D30" s="78" t="e">
        <f t="shared" si="5"/>
        <v>#REF!</v>
      </c>
      <c r="E30" s="78" t="e">
        <f t="shared" si="6"/>
        <v>#REF!</v>
      </c>
      <c r="F30" s="78">
        <f t="shared" si="7"/>
        <v>1473</v>
      </c>
      <c r="G30" s="79" t="e">
        <f t="shared" si="8"/>
        <v>#REF!</v>
      </c>
      <c r="H30" s="94" t="e">
        <f>#REF!</f>
        <v>#REF!</v>
      </c>
      <c r="I30" s="94" t="e">
        <f>#REF!</f>
        <v>#REF!</v>
      </c>
      <c r="J30" s="88">
        <f>K30+L30</f>
        <v>7660</v>
      </c>
      <c r="K30" s="94">
        <f>NTM!S9</f>
        <v>3064</v>
      </c>
      <c r="L30" s="88">
        <f t="shared" ref="L30" si="14">M30+N30</f>
        <v>4596</v>
      </c>
      <c r="M30" s="94">
        <f>NTM!U9</f>
        <v>3123</v>
      </c>
      <c r="N30" s="94">
        <f>NTM!V9</f>
        <v>1473</v>
      </c>
      <c r="O30" s="78" t="e">
        <f t="shared" si="9"/>
        <v>#REF!</v>
      </c>
      <c r="P30" s="78" t="e">
        <f>T30+W30</f>
        <v>#REF!</v>
      </c>
      <c r="Q30" s="78" t="e">
        <f t="shared" si="11"/>
        <v>#REF!</v>
      </c>
      <c r="R30" s="78" t="e">
        <f t="shared" si="12"/>
        <v>#REF!</v>
      </c>
      <c r="S30" s="79" t="e">
        <f t="shared" si="13"/>
        <v>#REF!</v>
      </c>
      <c r="T30" s="94" t="e">
        <f>#REF!</f>
        <v>#REF!</v>
      </c>
      <c r="U30" s="94" t="e">
        <f>#REF!</f>
        <v>#REF!</v>
      </c>
      <c r="V30" s="88" t="e">
        <f>W30+X30</f>
        <v>#REF!</v>
      </c>
      <c r="W30" s="94" t="e">
        <f>NTM!#REF!</f>
        <v>#REF!</v>
      </c>
      <c r="X30" s="88" t="e">
        <f>Y30+Z30</f>
        <v>#REF!</v>
      </c>
      <c r="Y30" s="94" t="e">
        <f>NTM!#REF!</f>
        <v>#REF!</v>
      </c>
      <c r="Z30" s="94" t="e">
        <f>NTM!#REF!</f>
        <v>#REF!</v>
      </c>
      <c r="AA30" s="81" t="e">
        <f t="shared" si="3"/>
        <v>#REF!</v>
      </c>
      <c r="AB30" s="104">
        <v>11614.8</v>
      </c>
      <c r="AC30" s="104" t="e">
        <f t="shared" si="4"/>
        <v>#REF!</v>
      </c>
    </row>
    <row r="31" spans="1:29" x14ac:dyDescent="0.3">
      <c r="C31" s="96"/>
      <c r="O31" s="96"/>
      <c r="AB31" s="99"/>
    </row>
    <row r="32" spans="1:29" x14ac:dyDescent="0.3">
      <c r="G32" s="96"/>
      <c r="H32" s="96"/>
      <c r="I32" s="96"/>
      <c r="J32" s="96"/>
      <c r="K32" s="96"/>
      <c r="L32" s="96"/>
      <c r="M32" s="96"/>
      <c r="N32" s="96"/>
      <c r="R32" s="96"/>
      <c r="T32" s="100"/>
    </row>
    <row r="33" spans="7:14" x14ac:dyDescent="0.3">
      <c r="G33" s="96"/>
      <c r="H33" s="96"/>
      <c r="I33" s="96"/>
      <c r="J33" s="96"/>
      <c r="K33" s="96"/>
      <c r="L33" s="96"/>
      <c r="M33" s="96"/>
      <c r="N33" s="96"/>
    </row>
    <row r="34" spans="7:14" x14ac:dyDescent="0.3">
      <c r="G34" s="96"/>
      <c r="H34" s="96"/>
      <c r="I34" s="96"/>
      <c r="J34" s="96"/>
      <c r="K34" s="96"/>
      <c r="L34" s="96"/>
      <c r="M34" s="96"/>
      <c r="N34" s="96"/>
    </row>
  </sheetData>
  <mergeCells count="16">
    <mergeCell ref="A2:AC2"/>
    <mergeCell ref="A3:AC3"/>
    <mergeCell ref="A1:AC1"/>
    <mergeCell ref="S6:U6"/>
    <mergeCell ref="V6:Z6"/>
    <mergeCell ref="AA5:AA7"/>
    <mergeCell ref="AC5:AC7"/>
    <mergeCell ref="C6:F6"/>
    <mergeCell ref="G6:I6"/>
    <mergeCell ref="J6:N6"/>
    <mergeCell ref="C5:N5"/>
    <mergeCell ref="B5:B7"/>
    <mergeCell ref="A5:A7"/>
    <mergeCell ref="O5:Z5"/>
    <mergeCell ref="AB5:AB7"/>
    <mergeCell ref="O6:R6"/>
  </mergeCells>
  <pageMargins left="0.17" right="0.1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topLeftCell="A31" workbookViewId="0">
      <selection activeCell="A2" sqref="A2:AG2"/>
    </sheetView>
  </sheetViews>
  <sheetFormatPr defaultRowHeight="15.75" x14ac:dyDescent="0.25"/>
  <cols>
    <col min="1" max="1" width="5.7109375" style="21" customWidth="1"/>
    <col min="2" max="2" width="64" style="22" customWidth="1"/>
    <col min="3" max="3" width="9.140625" style="25" bestFit="1"/>
    <col min="4" max="4" width="9.85546875" style="25" customWidth="1"/>
    <col min="5" max="5" width="10" style="25" customWidth="1"/>
    <col min="6" max="6" width="10.7109375" style="25" customWidth="1"/>
    <col min="7" max="7" width="10.140625" style="25" customWidth="1"/>
    <col min="8" max="8" width="7.42578125" style="25" bestFit="1" customWidth="1"/>
    <col min="9" max="9" width="9.85546875" style="25" customWidth="1"/>
    <col min="10" max="10" width="9.42578125" style="25" customWidth="1"/>
    <col min="11" max="11" width="9.5703125" style="25" customWidth="1"/>
    <col min="12" max="12" width="9.140625" style="25"/>
    <col min="13" max="13" width="11.28515625" style="25" customWidth="1"/>
    <col min="14" max="14" width="9.28515625" style="25" customWidth="1"/>
    <col min="15" max="15" width="10.85546875" style="25" customWidth="1"/>
    <col min="16" max="16" width="10.5703125" style="25" customWidth="1"/>
    <col min="17" max="17" width="9.42578125" style="25" customWidth="1"/>
    <col min="18" max="18" width="7.85546875" style="25" bestFit="1" customWidth="1"/>
    <col min="19" max="19" width="9.5703125" style="25" customWidth="1"/>
    <col min="20" max="20" width="10.140625" style="25" customWidth="1"/>
    <col min="21" max="21" width="9.28515625" style="25" customWidth="1"/>
    <col min="22" max="22" width="8.85546875" style="25" customWidth="1"/>
    <col min="23" max="23" width="12.140625" style="25" customWidth="1"/>
    <col min="24" max="25" width="12" style="25" customWidth="1"/>
    <col min="26" max="26" width="11.7109375" style="25" customWidth="1"/>
    <col min="27" max="27" width="10.5703125" style="25" customWidth="1"/>
    <col min="28" max="28" width="12.42578125" style="25" customWidth="1"/>
    <col min="29" max="29" width="11.85546875" style="25" customWidth="1"/>
    <col min="30" max="30" width="10.42578125" style="25" customWidth="1"/>
    <col min="31" max="31" width="10.85546875" style="25" customWidth="1"/>
    <col min="32" max="32" width="9.7109375" style="25" customWidth="1"/>
    <col min="33" max="33" width="8.28515625" style="23" bestFit="1" customWidth="1"/>
    <col min="34" max="35" width="12" style="24" bestFit="1" customWidth="1"/>
    <col min="36" max="36" width="13" style="24" customWidth="1"/>
    <col min="37" max="16384" width="9.140625" style="24"/>
  </cols>
  <sheetData>
    <row r="1" spans="1:36" ht="18.75" x14ac:dyDescent="0.25">
      <c r="A1" s="153" t="s">
        <v>120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row>
    <row r="2" spans="1:36" ht="45" customHeight="1" x14ac:dyDescent="0.25">
      <c r="A2" s="158" t="s">
        <v>81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row>
    <row r="3" spans="1:36" s="26" customFormat="1" ht="24.75" customHeight="1" x14ac:dyDescent="0.25">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row>
    <row r="4" spans="1:36" ht="23.25" customHeight="1" x14ac:dyDescent="0.2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row>
    <row r="5" spans="1:36" s="27" customFormat="1" ht="34.5" customHeight="1" x14ac:dyDescent="0.25">
      <c r="A5" s="134" t="s">
        <v>29</v>
      </c>
      <c r="B5" s="134" t="s">
        <v>78</v>
      </c>
      <c r="C5" s="161" t="s">
        <v>117</v>
      </c>
      <c r="D5" s="162"/>
      <c r="E5" s="162"/>
      <c r="F5" s="162"/>
      <c r="G5" s="163"/>
      <c r="H5" s="161" t="s">
        <v>118</v>
      </c>
      <c r="I5" s="162"/>
      <c r="J5" s="162"/>
      <c r="K5" s="162"/>
      <c r="L5" s="163"/>
      <c r="M5" s="161" t="s">
        <v>111</v>
      </c>
      <c r="N5" s="162"/>
      <c r="O5" s="162"/>
      <c r="P5" s="162"/>
      <c r="Q5" s="163"/>
      <c r="R5" s="161" t="s">
        <v>112</v>
      </c>
      <c r="S5" s="162"/>
      <c r="T5" s="162"/>
      <c r="U5" s="162"/>
      <c r="V5" s="163"/>
      <c r="W5" s="161" t="s">
        <v>113</v>
      </c>
      <c r="X5" s="162"/>
      <c r="Y5" s="162"/>
      <c r="Z5" s="162"/>
      <c r="AA5" s="163"/>
      <c r="AB5" s="161" t="s">
        <v>114</v>
      </c>
      <c r="AC5" s="162"/>
      <c r="AD5" s="162"/>
      <c r="AE5" s="162"/>
      <c r="AF5" s="163"/>
      <c r="AG5" s="134" t="s">
        <v>32</v>
      </c>
    </row>
    <row r="6" spans="1:36" s="27" customFormat="1" ht="15.75" customHeight="1" x14ac:dyDescent="0.25">
      <c r="A6" s="134"/>
      <c r="B6" s="134"/>
      <c r="C6" s="156" t="s">
        <v>95</v>
      </c>
      <c r="D6" s="156" t="s">
        <v>83</v>
      </c>
      <c r="E6" s="156" t="s">
        <v>77</v>
      </c>
      <c r="F6" s="159" t="s">
        <v>33</v>
      </c>
      <c r="G6" s="160"/>
      <c r="H6" s="156" t="s">
        <v>95</v>
      </c>
      <c r="I6" s="156" t="s">
        <v>83</v>
      </c>
      <c r="J6" s="156" t="s">
        <v>77</v>
      </c>
      <c r="K6" s="159" t="s">
        <v>33</v>
      </c>
      <c r="L6" s="160"/>
      <c r="M6" s="156" t="s">
        <v>95</v>
      </c>
      <c r="N6" s="156" t="s">
        <v>83</v>
      </c>
      <c r="O6" s="156" t="s">
        <v>77</v>
      </c>
      <c r="P6" s="159" t="s">
        <v>33</v>
      </c>
      <c r="Q6" s="160"/>
      <c r="R6" s="156" t="s">
        <v>95</v>
      </c>
      <c r="S6" s="156" t="s">
        <v>83</v>
      </c>
      <c r="T6" s="156" t="s">
        <v>77</v>
      </c>
      <c r="U6" s="159" t="s">
        <v>33</v>
      </c>
      <c r="V6" s="160"/>
      <c r="W6" s="156" t="s">
        <v>95</v>
      </c>
      <c r="X6" s="156" t="s">
        <v>83</v>
      </c>
      <c r="Y6" s="156" t="s">
        <v>77</v>
      </c>
      <c r="Z6" s="159" t="s">
        <v>33</v>
      </c>
      <c r="AA6" s="160"/>
      <c r="AB6" s="156" t="s">
        <v>95</v>
      </c>
      <c r="AC6" s="156" t="s">
        <v>83</v>
      </c>
      <c r="AD6" s="156" t="s">
        <v>77</v>
      </c>
      <c r="AE6" s="159" t="s">
        <v>33</v>
      </c>
      <c r="AF6" s="160"/>
      <c r="AG6" s="134"/>
    </row>
    <row r="7" spans="1:36" s="27" customFormat="1" ht="63" x14ac:dyDescent="0.25">
      <c r="A7" s="134"/>
      <c r="B7" s="134"/>
      <c r="C7" s="157"/>
      <c r="D7" s="157"/>
      <c r="E7" s="157"/>
      <c r="F7" s="38" t="s">
        <v>110</v>
      </c>
      <c r="G7" s="38" t="s">
        <v>82</v>
      </c>
      <c r="H7" s="157"/>
      <c r="I7" s="157"/>
      <c r="J7" s="157"/>
      <c r="K7" s="38" t="s">
        <v>110</v>
      </c>
      <c r="L7" s="38" t="s">
        <v>82</v>
      </c>
      <c r="M7" s="157"/>
      <c r="N7" s="157"/>
      <c r="O7" s="157"/>
      <c r="P7" s="38" t="s">
        <v>110</v>
      </c>
      <c r="Q7" s="38" t="s">
        <v>82</v>
      </c>
      <c r="R7" s="157"/>
      <c r="S7" s="157"/>
      <c r="T7" s="157"/>
      <c r="U7" s="38" t="s">
        <v>110</v>
      </c>
      <c r="V7" s="38" t="s">
        <v>82</v>
      </c>
      <c r="W7" s="157"/>
      <c r="X7" s="157"/>
      <c r="Y7" s="157"/>
      <c r="Z7" s="38" t="s">
        <v>110</v>
      </c>
      <c r="AA7" s="38" t="s">
        <v>82</v>
      </c>
      <c r="AB7" s="157"/>
      <c r="AC7" s="157"/>
      <c r="AD7" s="157"/>
      <c r="AE7" s="38" t="s">
        <v>110</v>
      </c>
      <c r="AF7" s="38" t="s">
        <v>82</v>
      </c>
      <c r="AG7" s="134"/>
      <c r="AH7" s="73"/>
      <c r="AI7" s="74"/>
    </row>
    <row r="8" spans="1:36" s="29" customFormat="1" ht="15.75" customHeight="1" x14ac:dyDescent="0.25">
      <c r="A8" s="28">
        <v>1</v>
      </c>
      <c r="B8" s="41" t="s">
        <v>79</v>
      </c>
      <c r="C8" s="37">
        <v>8</v>
      </c>
      <c r="D8" s="28">
        <v>9</v>
      </c>
      <c r="E8" s="37">
        <v>10</v>
      </c>
      <c r="F8" s="28">
        <v>11</v>
      </c>
      <c r="G8" s="37">
        <v>12</v>
      </c>
      <c r="H8" s="28">
        <v>13</v>
      </c>
      <c r="I8" s="37">
        <v>14</v>
      </c>
      <c r="J8" s="28">
        <v>15</v>
      </c>
      <c r="K8" s="37">
        <v>16</v>
      </c>
      <c r="L8" s="28">
        <v>17</v>
      </c>
      <c r="M8" s="37">
        <v>18</v>
      </c>
      <c r="N8" s="28">
        <v>19</v>
      </c>
      <c r="O8" s="37">
        <v>20</v>
      </c>
      <c r="P8" s="28">
        <v>21</v>
      </c>
      <c r="Q8" s="37">
        <v>22</v>
      </c>
      <c r="R8" s="28">
        <v>23</v>
      </c>
      <c r="S8" s="37">
        <v>24</v>
      </c>
      <c r="T8" s="28">
        <v>25</v>
      </c>
      <c r="U8" s="37">
        <v>26</v>
      </c>
      <c r="V8" s="28">
        <v>27</v>
      </c>
      <c r="W8" s="37">
        <v>28</v>
      </c>
      <c r="X8" s="28">
        <v>29</v>
      </c>
      <c r="Y8" s="37">
        <v>30</v>
      </c>
      <c r="Z8" s="28">
        <v>31</v>
      </c>
      <c r="AA8" s="37">
        <v>32</v>
      </c>
      <c r="AB8" s="28">
        <v>33</v>
      </c>
      <c r="AC8" s="37">
        <v>34</v>
      </c>
      <c r="AD8" s="28">
        <v>35</v>
      </c>
      <c r="AE8" s="37">
        <v>36</v>
      </c>
      <c r="AF8" s="28">
        <v>37</v>
      </c>
      <c r="AG8" s="37">
        <v>48</v>
      </c>
    </row>
    <row r="9" spans="1:36" s="30" customFormat="1" x14ac:dyDescent="0.25">
      <c r="A9" s="5"/>
      <c r="B9" s="20" t="s">
        <v>42</v>
      </c>
      <c r="C9" s="56">
        <f t="shared" ref="C9:AF9" si="0">C10+C33</f>
        <v>660.81960000000004</v>
      </c>
      <c r="D9" s="56">
        <f t="shared" si="0"/>
        <v>264.327</v>
      </c>
      <c r="E9" s="56">
        <f t="shared" si="0"/>
        <v>396.49260000000004</v>
      </c>
      <c r="F9" s="56">
        <f t="shared" si="0"/>
        <v>264.32800000000003</v>
      </c>
      <c r="G9" s="56">
        <f t="shared" si="0"/>
        <v>132.16460000000001</v>
      </c>
      <c r="H9" s="56">
        <f t="shared" si="0"/>
        <v>0</v>
      </c>
      <c r="I9" s="56">
        <f t="shared" si="0"/>
        <v>0</v>
      </c>
      <c r="J9" s="56">
        <f t="shared" si="0"/>
        <v>0</v>
      </c>
      <c r="K9" s="56">
        <f t="shared" si="0"/>
        <v>0</v>
      </c>
      <c r="L9" s="56">
        <f t="shared" si="0"/>
        <v>0</v>
      </c>
      <c r="M9" s="56">
        <f t="shared" si="0"/>
        <v>2097.1705499999994</v>
      </c>
      <c r="N9" s="56">
        <f t="shared" si="0"/>
        <v>896.17380000000003</v>
      </c>
      <c r="O9" s="56">
        <f t="shared" si="0"/>
        <v>1189.0952</v>
      </c>
      <c r="P9" s="56">
        <f t="shared" si="0"/>
        <v>816.99680000000001</v>
      </c>
      <c r="Q9" s="56">
        <f t="shared" si="0"/>
        <v>371.9984</v>
      </c>
      <c r="R9" s="56">
        <f t="shared" si="0"/>
        <v>11.901549999999588</v>
      </c>
      <c r="S9" s="56">
        <f t="shared" si="0"/>
        <v>0</v>
      </c>
      <c r="T9" s="56">
        <f t="shared" si="0"/>
        <v>0</v>
      </c>
      <c r="U9" s="56">
        <f t="shared" si="0"/>
        <v>0</v>
      </c>
      <c r="V9" s="56">
        <f t="shared" si="0"/>
        <v>0</v>
      </c>
      <c r="W9" s="56">
        <f t="shared" si="0"/>
        <v>20734</v>
      </c>
      <c r="X9" s="56">
        <f t="shared" si="0"/>
        <v>16138</v>
      </c>
      <c r="Y9" s="56">
        <f t="shared" si="0"/>
        <v>4596</v>
      </c>
      <c r="Z9" s="56">
        <f t="shared" si="0"/>
        <v>3126</v>
      </c>
      <c r="AA9" s="56">
        <f t="shared" si="0"/>
        <v>1470</v>
      </c>
      <c r="AB9" s="56">
        <f t="shared" si="0"/>
        <v>12416.583999999999</v>
      </c>
      <c r="AC9" s="56">
        <f t="shared" si="0"/>
        <v>12416.583999999999</v>
      </c>
      <c r="AD9" s="56">
        <f t="shared" si="0"/>
        <v>0</v>
      </c>
      <c r="AE9" s="56">
        <f t="shared" si="0"/>
        <v>0</v>
      </c>
      <c r="AF9" s="56">
        <f t="shared" si="0"/>
        <v>0</v>
      </c>
      <c r="AG9" s="57"/>
      <c r="AH9" s="75">
        <f>C9+M9+W9</f>
        <v>23491.990149999998</v>
      </c>
      <c r="AI9" s="44" t="e">
        <f>AH9+#REF!</f>
        <v>#REF!</v>
      </c>
      <c r="AJ9" s="44"/>
    </row>
    <row r="10" spans="1:36" s="30" customFormat="1" x14ac:dyDescent="0.25">
      <c r="A10" s="5" t="s">
        <v>124</v>
      </c>
      <c r="B10" s="20" t="s">
        <v>125</v>
      </c>
      <c r="C10" s="56">
        <f t="shared" ref="C10:AF10" si="1">C11+C14+C21+C23+C25+C30+C32</f>
        <v>660.81960000000004</v>
      </c>
      <c r="D10" s="56">
        <f t="shared" si="1"/>
        <v>264.327</v>
      </c>
      <c r="E10" s="56">
        <f t="shared" si="1"/>
        <v>396.49260000000004</v>
      </c>
      <c r="F10" s="56">
        <f t="shared" si="1"/>
        <v>264.32800000000003</v>
      </c>
      <c r="G10" s="56">
        <f t="shared" si="1"/>
        <v>132.16460000000001</v>
      </c>
      <c r="H10" s="56">
        <f t="shared" si="1"/>
        <v>0</v>
      </c>
      <c r="I10" s="56">
        <f t="shared" si="1"/>
        <v>0</v>
      </c>
      <c r="J10" s="56">
        <f t="shared" si="1"/>
        <v>0</v>
      </c>
      <c r="K10" s="56">
        <f t="shared" si="1"/>
        <v>0</v>
      </c>
      <c r="L10" s="56">
        <f t="shared" si="1"/>
        <v>0</v>
      </c>
      <c r="M10" s="56">
        <f t="shared" si="1"/>
        <v>2085.2689999999998</v>
      </c>
      <c r="N10" s="56">
        <f t="shared" si="1"/>
        <v>896.17380000000003</v>
      </c>
      <c r="O10" s="56">
        <f t="shared" si="1"/>
        <v>1189.0952</v>
      </c>
      <c r="P10" s="56">
        <f t="shared" si="1"/>
        <v>816.99680000000001</v>
      </c>
      <c r="Q10" s="56">
        <f t="shared" si="1"/>
        <v>371.9984</v>
      </c>
      <c r="R10" s="56">
        <f t="shared" si="1"/>
        <v>0</v>
      </c>
      <c r="S10" s="56">
        <f t="shared" si="1"/>
        <v>0</v>
      </c>
      <c r="T10" s="56">
        <f t="shared" si="1"/>
        <v>0</v>
      </c>
      <c r="U10" s="56">
        <f t="shared" si="1"/>
        <v>0</v>
      </c>
      <c r="V10" s="56">
        <f t="shared" si="1"/>
        <v>0</v>
      </c>
      <c r="W10" s="56">
        <f t="shared" si="1"/>
        <v>7660</v>
      </c>
      <c r="X10" s="56">
        <f t="shared" si="1"/>
        <v>3064</v>
      </c>
      <c r="Y10" s="56">
        <f t="shared" si="1"/>
        <v>4596</v>
      </c>
      <c r="Z10" s="56">
        <f t="shared" si="1"/>
        <v>3126</v>
      </c>
      <c r="AA10" s="56">
        <f t="shared" si="1"/>
        <v>1470</v>
      </c>
      <c r="AB10" s="56">
        <f t="shared" si="1"/>
        <v>0</v>
      </c>
      <c r="AC10" s="56">
        <f t="shared" si="1"/>
        <v>0</v>
      </c>
      <c r="AD10" s="56">
        <f t="shared" si="1"/>
        <v>0</v>
      </c>
      <c r="AE10" s="56">
        <f t="shared" si="1"/>
        <v>0</v>
      </c>
      <c r="AF10" s="56">
        <f t="shared" si="1"/>
        <v>0</v>
      </c>
      <c r="AG10" s="57"/>
      <c r="AH10" s="75">
        <f t="shared" ref="AH10:AH42" si="2">C10+M10+W10</f>
        <v>10406.088599999999</v>
      </c>
      <c r="AI10" s="44"/>
    </row>
    <row r="11" spans="1:36" s="31" customFormat="1" ht="36.75" customHeight="1" x14ac:dyDescent="0.25">
      <c r="A11" s="5" t="s">
        <v>9</v>
      </c>
      <c r="B11" s="16" t="s">
        <v>70</v>
      </c>
      <c r="C11" s="58"/>
      <c r="D11" s="58"/>
      <c r="E11" s="58"/>
      <c r="F11" s="58"/>
      <c r="G11" s="58"/>
      <c r="H11" s="58">
        <f t="shared" ref="H11:AF11" si="3">H12+H13</f>
        <v>0</v>
      </c>
      <c r="I11" s="58">
        <f t="shared" si="3"/>
        <v>0</v>
      </c>
      <c r="J11" s="58">
        <f t="shared" si="3"/>
        <v>0</v>
      </c>
      <c r="K11" s="58">
        <f t="shared" si="3"/>
        <v>0</v>
      </c>
      <c r="L11" s="58">
        <f t="shared" si="3"/>
        <v>0</v>
      </c>
      <c r="M11" s="58">
        <v>78</v>
      </c>
      <c r="N11" s="58">
        <v>46.9</v>
      </c>
      <c r="O11" s="58">
        <v>31.1</v>
      </c>
      <c r="P11" s="58">
        <v>21</v>
      </c>
      <c r="Q11" s="58">
        <v>10</v>
      </c>
      <c r="R11" s="58">
        <f t="shared" si="3"/>
        <v>0</v>
      </c>
      <c r="S11" s="58">
        <f t="shared" si="3"/>
        <v>0</v>
      </c>
      <c r="T11" s="58">
        <f t="shared" si="3"/>
        <v>0</v>
      </c>
      <c r="U11" s="58">
        <f t="shared" si="3"/>
        <v>0</v>
      </c>
      <c r="V11" s="58">
        <f t="shared" si="3"/>
        <v>0</v>
      </c>
      <c r="W11" s="58">
        <f t="shared" si="3"/>
        <v>2250</v>
      </c>
      <c r="X11" s="58">
        <f t="shared" si="3"/>
        <v>900</v>
      </c>
      <c r="Y11" s="58">
        <f t="shared" si="3"/>
        <v>1350</v>
      </c>
      <c r="Z11" s="58">
        <f t="shared" si="3"/>
        <v>945</v>
      </c>
      <c r="AA11" s="58">
        <f t="shared" si="3"/>
        <v>405</v>
      </c>
      <c r="AB11" s="58">
        <f t="shared" si="3"/>
        <v>0</v>
      </c>
      <c r="AC11" s="58">
        <f t="shared" si="3"/>
        <v>0</v>
      </c>
      <c r="AD11" s="58">
        <f t="shared" si="3"/>
        <v>0</v>
      </c>
      <c r="AE11" s="58">
        <f t="shared" si="3"/>
        <v>0</v>
      </c>
      <c r="AF11" s="58">
        <f t="shared" si="3"/>
        <v>0</v>
      </c>
      <c r="AG11" s="59"/>
      <c r="AH11" s="75">
        <f t="shared" si="2"/>
        <v>2328</v>
      </c>
    </row>
    <row r="12" spans="1:36" s="32" customFormat="1" ht="31.5" x14ac:dyDescent="0.25">
      <c r="A12" s="8">
        <v>2</v>
      </c>
      <c r="B12" s="17" t="s">
        <v>86</v>
      </c>
      <c r="C12" s="42"/>
      <c r="D12" s="42"/>
      <c r="E12" s="42"/>
      <c r="F12" s="42"/>
      <c r="G12" s="42"/>
      <c r="H12" s="42"/>
      <c r="I12" s="42"/>
      <c r="J12" s="42"/>
      <c r="K12" s="42"/>
      <c r="L12" s="42"/>
      <c r="M12" s="42">
        <v>78</v>
      </c>
      <c r="N12" s="42">
        <v>46.9</v>
      </c>
      <c r="O12" s="42">
        <v>31.1</v>
      </c>
      <c r="P12" s="42">
        <v>21</v>
      </c>
      <c r="Q12" s="42">
        <v>10</v>
      </c>
      <c r="R12" s="42"/>
      <c r="S12" s="42"/>
      <c r="T12" s="42"/>
      <c r="U12" s="42"/>
      <c r="V12" s="42"/>
      <c r="W12" s="42">
        <f>X12+Y12</f>
        <v>1250</v>
      </c>
      <c r="X12" s="42">
        <v>500</v>
      </c>
      <c r="Y12" s="42">
        <f>Z12+AA12</f>
        <v>750</v>
      </c>
      <c r="Z12" s="42">
        <v>525</v>
      </c>
      <c r="AA12" s="42">
        <v>225</v>
      </c>
      <c r="AB12" s="42"/>
      <c r="AC12" s="42"/>
      <c r="AD12" s="42"/>
      <c r="AE12" s="42"/>
      <c r="AF12" s="42"/>
      <c r="AG12" s="59"/>
      <c r="AH12" s="75">
        <f t="shared" si="2"/>
        <v>1328</v>
      </c>
      <c r="AI12" s="45"/>
    </row>
    <row r="13" spans="1:36" s="32" customFormat="1" ht="31.5" x14ac:dyDescent="0.25">
      <c r="A13" s="8">
        <v>3</v>
      </c>
      <c r="B13" s="17" t="s">
        <v>87</v>
      </c>
      <c r="C13" s="42">
        <f t="shared" ref="C13:C22" si="4">D13+E13</f>
        <v>0</v>
      </c>
      <c r="D13" s="42"/>
      <c r="E13" s="42"/>
      <c r="F13" s="42"/>
      <c r="G13" s="42"/>
      <c r="H13" s="42"/>
      <c r="I13" s="42"/>
      <c r="J13" s="42"/>
      <c r="K13" s="42"/>
      <c r="L13" s="42"/>
      <c r="M13" s="42"/>
      <c r="N13" s="42"/>
      <c r="O13" s="42"/>
      <c r="P13" s="42"/>
      <c r="Q13" s="42"/>
      <c r="R13" s="42"/>
      <c r="S13" s="42"/>
      <c r="T13" s="42"/>
      <c r="U13" s="42"/>
      <c r="V13" s="42"/>
      <c r="W13" s="42">
        <f>X13+Y13</f>
        <v>1000</v>
      </c>
      <c r="X13" s="42">
        <v>400</v>
      </c>
      <c r="Y13" s="42">
        <f>Z13+AA13</f>
        <v>600</v>
      </c>
      <c r="Z13" s="42">
        <v>420</v>
      </c>
      <c r="AA13" s="42">
        <v>180</v>
      </c>
      <c r="AB13" s="42"/>
      <c r="AC13" s="42"/>
      <c r="AD13" s="42"/>
      <c r="AE13" s="42"/>
      <c r="AF13" s="42"/>
      <c r="AG13" s="59"/>
      <c r="AH13" s="75">
        <f t="shared" si="2"/>
        <v>1000</v>
      </c>
      <c r="AI13" s="45"/>
    </row>
    <row r="14" spans="1:36" s="31" customFormat="1" ht="31.5" x14ac:dyDescent="0.25">
      <c r="A14" s="5" t="s">
        <v>13</v>
      </c>
      <c r="B14" s="16" t="s">
        <v>71</v>
      </c>
      <c r="C14" s="56">
        <f t="shared" ref="C14:AF14" si="5">C15+C16+C17</f>
        <v>640.81960000000004</v>
      </c>
      <c r="D14" s="56">
        <f t="shared" si="5"/>
        <v>256.327</v>
      </c>
      <c r="E14" s="56">
        <f t="shared" si="5"/>
        <v>384.49260000000004</v>
      </c>
      <c r="F14" s="56">
        <f t="shared" si="5"/>
        <v>256.32800000000003</v>
      </c>
      <c r="G14" s="56">
        <f t="shared" si="5"/>
        <v>128.16460000000001</v>
      </c>
      <c r="H14" s="56">
        <f t="shared" si="5"/>
        <v>0</v>
      </c>
      <c r="I14" s="56">
        <f t="shared" si="5"/>
        <v>0</v>
      </c>
      <c r="J14" s="56">
        <f t="shared" si="5"/>
        <v>0</v>
      </c>
      <c r="K14" s="56">
        <f t="shared" si="5"/>
        <v>0</v>
      </c>
      <c r="L14" s="56">
        <f t="shared" si="5"/>
        <v>0</v>
      </c>
      <c r="M14" s="56">
        <f t="shared" si="5"/>
        <v>515.54199999999992</v>
      </c>
      <c r="N14" s="56">
        <f t="shared" si="5"/>
        <v>252.583</v>
      </c>
      <c r="O14" s="56">
        <f t="shared" si="5"/>
        <v>262.95899999999995</v>
      </c>
      <c r="P14" s="56">
        <f t="shared" si="5"/>
        <v>175.30599999999998</v>
      </c>
      <c r="Q14" s="56">
        <f t="shared" si="5"/>
        <v>87.652999999999992</v>
      </c>
      <c r="R14" s="56">
        <f t="shared" si="5"/>
        <v>0</v>
      </c>
      <c r="S14" s="56">
        <f t="shared" si="5"/>
        <v>0</v>
      </c>
      <c r="T14" s="56">
        <f t="shared" si="5"/>
        <v>0</v>
      </c>
      <c r="U14" s="56">
        <f t="shared" si="5"/>
        <v>0</v>
      </c>
      <c r="V14" s="56">
        <f t="shared" si="5"/>
        <v>0</v>
      </c>
      <c r="W14" s="56">
        <f t="shared" si="5"/>
        <v>2635</v>
      </c>
      <c r="X14" s="56">
        <f t="shared" si="5"/>
        <v>1054</v>
      </c>
      <c r="Y14" s="56">
        <f t="shared" si="5"/>
        <v>1581</v>
      </c>
      <c r="Z14" s="56">
        <f t="shared" si="5"/>
        <v>1071</v>
      </c>
      <c r="AA14" s="56">
        <f t="shared" si="5"/>
        <v>510</v>
      </c>
      <c r="AB14" s="56">
        <f t="shared" si="5"/>
        <v>0</v>
      </c>
      <c r="AC14" s="56">
        <f t="shared" si="5"/>
        <v>0</v>
      </c>
      <c r="AD14" s="56">
        <f t="shared" si="5"/>
        <v>0</v>
      </c>
      <c r="AE14" s="56">
        <f t="shared" si="5"/>
        <v>0</v>
      </c>
      <c r="AF14" s="56">
        <f t="shared" si="5"/>
        <v>0</v>
      </c>
      <c r="AG14" s="59"/>
      <c r="AH14" s="75">
        <f>AH15+AH16+AH17</f>
        <v>3791.3615999999997</v>
      </c>
      <c r="AI14" s="46"/>
    </row>
    <row r="15" spans="1:36" s="3" customFormat="1" ht="63" x14ac:dyDescent="0.25">
      <c r="A15" s="8">
        <v>1</v>
      </c>
      <c r="B15" s="17" t="s">
        <v>88</v>
      </c>
      <c r="C15" s="42">
        <f t="shared" si="4"/>
        <v>269.47460000000001</v>
      </c>
      <c r="D15" s="42">
        <v>107.789</v>
      </c>
      <c r="E15" s="42">
        <v>161.68559999999999</v>
      </c>
      <c r="F15" s="42">
        <v>107.79</v>
      </c>
      <c r="G15" s="42">
        <f>E15-F15</f>
        <v>53.895599999999988</v>
      </c>
      <c r="H15" s="42"/>
      <c r="I15" s="42"/>
      <c r="J15" s="42"/>
      <c r="K15" s="42"/>
      <c r="L15" s="42"/>
      <c r="M15" s="42">
        <v>174.136</v>
      </c>
      <c r="N15" s="42">
        <v>104.482</v>
      </c>
      <c r="O15" s="42">
        <v>69.653999999999996</v>
      </c>
      <c r="P15" s="42">
        <v>46.436</v>
      </c>
      <c r="Q15" s="42">
        <v>23.218</v>
      </c>
      <c r="R15" s="42"/>
      <c r="S15" s="42"/>
      <c r="T15" s="42"/>
      <c r="U15" s="42"/>
      <c r="V15" s="42"/>
      <c r="W15" s="42">
        <f>X15+Y15</f>
        <v>150</v>
      </c>
      <c r="X15" s="42">
        <v>60</v>
      </c>
      <c r="Y15" s="42">
        <f>Z15+AA15</f>
        <v>90</v>
      </c>
      <c r="Z15" s="42">
        <v>63</v>
      </c>
      <c r="AA15" s="42">
        <v>27</v>
      </c>
      <c r="AB15" s="42"/>
      <c r="AC15" s="42"/>
      <c r="AD15" s="42"/>
      <c r="AE15" s="42"/>
      <c r="AF15" s="42"/>
      <c r="AG15" s="60"/>
      <c r="AH15" s="75">
        <f t="shared" si="2"/>
        <v>593.61059999999998</v>
      </c>
    </row>
    <row r="16" spans="1:36" s="31" customFormat="1" ht="63" x14ac:dyDescent="0.25">
      <c r="A16" s="8">
        <v>2</v>
      </c>
      <c r="B16" s="17" t="s">
        <v>89</v>
      </c>
      <c r="C16" s="42">
        <f t="shared" si="4"/>
        <v>0</v>
      </c>
      <c r="D16" s="42"/>
      <c r="E16" s="42"/>
      <c r="F16" s="42"/>
      <c r="G16" s="42"/>
      <c r="H16" s="42"/>
      <c r="I16" s="42"/>
      <c r="J16" s="42"/>
      <c r="K16" s="42"/>
      <c r="L16" s="42"/>
      <c r="M16" s="42">
        <f>N16+O16</f>
        <v>57.691000000000003</v>
      </c>
      <c r="N16" s="42">
        <v>34.615000000000002</v>
      </c>
      <c r="O16" s="42">
        <v>23.076000000000001</v>
      </c>
      <c r="P16" s="42">
        <v>15.384</v>
      </c>
      <c r="Q16" s="42">
        <v>7.6920000000000002</v>
      </c>
      <c r="R16" s="42"/>
      <c r="S16" s="42"/>
      <c r="T16" s="42"/>
      <c r="U16" s="42"/>
      <c r="V16" s="42"/>
      <c r="W16" s="42">
        <f>X16+Y16</f>
        <v>1500</v>
      </c>
      <c r="X16" s="42">
        <v>600</v>
      </c>
      <c r="Y16" s="42">
        <f>Z16+AA16</f>
        <v>900</v>
      </c>
      <c r="Z16" s="42">
        <v>600</v>
      </c>
      <c r="AA16" s="42">
        <v>300</v>
      </c>
      <c r="AB16" s="42"/>
      <c r="AC16" s="42"/>
      <c r="AD16" s="42"/>
      <c r="AE16" s="42"/>
      <c r="AF16" s="42"/>
      <c r="AG16" s="59"/>
      <c r="AH16" s="75">
        <f>C16+M16+W16</f>
        <v>1557.691</v>
      </c>
      <c r="AI16" s="76"/>
      <c r="AJ16" s="76"/>
    </row>
    <row r="17" spans="1:35" s="3" customFormat="1" ht="47.25" customHeight="1" x14ac:dyDescent="0.25">
      <c r="A17" s="8">
        <v>3</v>
      </c>
      <c r="B17" s="17" t="s">
        <v>90</v>
      </c>
      <c r="C17" s="42">
        <f>C18+C19+C20</f>
        <v>371.34500000000003</v>
      </c>
      <c r="D17" s="42">
        <f t="shared" ref="D17:AF17" si="6">D18+D19+D20</f>
        <v>148.53800000000001</v>
      </c>
      <c r="E17" s="42">
        <f t="shared" si="6"/>
        <v>222.80700000000002</v>
      </c>
      <c r="F17" s="42">
        <f t="shared" si="6"/>
        <v>148.53800000000001</v>
      </c>
      <c r="G17" s="42">
        <f t="shared" si="6"/>
        <v>74.269000000000005</v>
      </c>
      <c r="H17" s="42">
        <f t="shared" si="6"/>
        <v>0</v>
      </c>
      <c r="I17" s="42">
        <f t="shared" si="6"/>
        <v>0</v>
      </c>
      <c r="J17" s="42">
        <f t="shared" si="6"/>
        <v>0</v>
      </c>
      <c r="K17" s="42">
        <f t="shared" si="6"/>
        <v>0</v>
      </c>
      <c r="L17" s="42">
        <f t="shared" si="6"/>
        <v>0</v>
      </c>
      <c r="M17" s="42">
        <f t="shared" si="6"/>
        <v>283.71499999999997</v>
      </c>
      <c r="N17" s="42">
        <f t="shared" si="6"/>
        <v>113.48599999999999</v>
      </c>
      <c r="O17" s="42">
        <f t="shared" si="6"/>
        <v>170.22899999999998</v>
      </c>
      <c r="P17" s="42">
        <f t="shared" si="6"/>
        <v>113.48599999999999</v>
      </c>
      <c r="Q17" s="42">
        <f t="shared" si="6"/>
        <v>56.742999999999995</v>
      </c>
      <c r="R17" s="42">
        <f t="shared" si="6"/>
        <v>0</v>
      </c>
      <c r="S17" s="42">
        <f t="shared" si="6"/>
        <v>0</v>
      </c>
      <c r="T17" s="42">
        <f t="shared" si="6"/>
        <v>0</v>
      </c>
      <c r="U17" s="42">
        <f t="shared" si="6"/>
        <v>0</v>
      </c>
      <c r="V17" s="42">
        <f t="shared" si="6"/>
        <v>0</v>
      </c>
      <c r="W17" s="42">
        <f>X17+Y17</f>
        <v>985</v>
      </c>
      <c r="X17" s="42">
        <f>120+274</f>
        <v>394</v>
      </c>
      <c r="Y17" s="42">
        <f>Z17+AA17</f>
        <v>591</v>
      </c>
      <c r="Z17" s="42">
        <f>120+288</f>
        <v>408</v>
      </c>
      <c r="AA17" s="42">
        <f>60+123</f>
        <v>183</v>
      </c>
      <c r="AB17" s="42">
        <f t="shared" si="6"/>
        <v>0</v>
      </c>
      <c r="AC17" s="42">
        <f t="shared" si="6"/>
        <v>0</v>
      </c>
      <c r="AD17" s="42">
        <f t="shared" si="6"/>
        <v>0</v>
      </c>
      <c r="AE17" s="42">
        <f t="shared" si="6"/>
        <v>0</v>
      </c>
      <c r="AF17" s="42">
        <f t="shared" si="6"/>
        <v>0</v>
      </c>
      <c r="AG17" s="59"/>
      <c r="AH17" s="75">
        <f t="shared" si="2"/>
        <v>1640.06</v>
      </c>
    </row>
    <row r="18" spans="1:35" s="3" customFormat="1" x14ac:dyDescent="0.25">
      <c r="A18" s="8" t="s">
        <v>34</v>
      </c>
      <c r="B18" s="17" t="s">
        <v>35</v>
      </c>
      <c r="C18" s="61">
        <f>D18+E18</f>
        <v>93.985000000000014</v>
      </c>
      <c r="D18" s="62">
        <v>37.594000000000001</v>
      </c>
      <c r="E18" s="42">
        <f>F18+G18</f>
        <v>56.391000000000005</v>
      </c>
      <c r="F18" s="42">
        <v>37.594000000000001</v>
      </c>
      <c r="G18" s="42">
        <v>18.797000000000001</v>
      </c>
      <c r="H18" s="42"/>
      <c r="I18" s="42"/>
      <c r="J18" s="42"/>
      <c r="K18" s="42"/>
      <c r="L18" s="42"/>
      <c r="M18" s="42">
        <v>176.19499999999999</v>
      </c>
      <c r="N18" s="42">
        <f>M18*40%</f>
        <v>70.477999999999994</v>
      </c>
      <c r="O18" s="42">
        <f>M18*60%</f>
        <v>105.717</v>
      </c>
      <c r="P18" s="42">
        <f>O18/15*10</f>
        <v>70.477999999999994</v>
      </c>
      <c r="Q18" s="42">
        <f>O18/15*5</f>
        <v>35.238999999999997</v>
      </c>
      <c r="R18" s="42"/>
      <c r="S18" s="42"/>
      <c r="T18" s="42"/>
      <c r="U18" s="42"/>
      <c r="V18" s="42"/>
      <c r="W18" s="42"/>
      <c r="X18" s="42"/>
      <c r="Y18" s="42"/>
      <c r="Z18" s="42"/>
      <c r="AA18" s="42"/>
      <c r="AB18" s="42"/>
      <c r="AC18" s="42"/>
      <c r="AD18" s="42"/>
      <c r="AE18" s="42"/>
      <c r="AF18" s="42"/>
      <c r="AG18" s="59"/>
      <c r="AH18" s="75">
        <f t="shared" si="2"/>
        <v>270.18</v>
      </c>
    </row>
    <row r="19" spans="1:35" s="3" customFormat="1" x14ac:dyDescent="0.25">
      <c r="A19" s="8" t="s">
        <v>36</v>
      </c>
      <c r="B19" s="17" t="s">
        <v>37</v>
      </c>
      <c r="C19" s="61">
        <f t="shared" ref="C19" si="7">D19+E19</f>
        <v>277.36</v>
      </c>
      <c r="D19" s="62">
        <v>110.94400000000002</v>
      </c>
      <c r="E19" s="42">
        <f t="shared" ref="E19" si="8">F19+G19</f>
        <v>166.416</v>
      </c>
      <c r="F19" s="42">
        <v>110.944</v>
      </c>
      <c r="G19" s="42">
        <v>55.472000000000001</v>
      </c>
      <c r="H19" s="42"/>
      <c r="I19" s="42"/>
      <c r="J19" s="42"/>
      <c r="K19" s="42"/>
      <c r="L19" s="42"/>
      <c r="M19" s="42">
        <v>97.52</v>
      </c>
      <c r="N19" s="42">
        <f t="shared" ref="N19" si="9">M19*40%</f>
        <v>39.008000000000003</v>
      </c>
      <c r="O19" s="42">
        <f t="shared" ref="O19" si="10">M19*60%</f>
        <v>58.511999999999993</v>
      </c>
      <c r="P19" s="42">
        <f t="shared" ref="P19" si="11">O19/15*10</f>
        <v>39.007999999999996</v>
      </c>
      <c r="Q19" s="42">
        <f t="shared" ref="Q19" si="12">O19/15*5</f>
        <v>19.503999999999998</v>
      </c>
      <c r="R19" s="42"/>
      <c r="S19" s="42"/>
      <c r="T19" s="42"/>
      <c r="U19" s="42"/>
      <c r="V19" s="42"/>
      <c r="W19" s="42"/>
      <c r="X19" s="42"/>
      <c r="Y19" s="42"/>
      <c r="Z19" s="42"/>
      <c r="AA19" s="42"/>
      <c r="AB19" s="42"/>
      <c r="AC19" s="42"/>
      <c r="AD19" s="42"/>
      <c r="AE19" s="42"/>
      <c r="AF19" s="42"/>
      <c r="AG19" s="59"/>
      <c r="AH19" s="75">
        <f t="shared" si="2"/>
        <v>374.88</v>
      </c>
    </row>
    <row r="20" spans="1:35" s="3" customFormat="1" ht="31.5" x14ac:dyDescent="0.25">
      <c r="A20" s="8" t="s">
        <v>38</v>
      </c>
      <c r="B20" s="17" t="s">
        <v>39</v>
      </c>
      <c r="C20" s="42">
        <f t="shared" si="4"/>
        <v>0</v>
      </c>
      <c r="D20" s="42"/>
      <c r="E20" s="42"/>
      <c r="F20" s="42"/>
      <c r="G20" s="42"/>
      <c r="H20" s="42"/>
      <c r="I20" s="42"/>
      <c r="J20" s="42"/>
      <c r="K20" s="42"/>
      <c r="L20" s="42"/>
      <c r="M20" s="42">
        <f>N20+O20</f>
        <v>10</v>
      </c>
      <c r="N20" s="42">
        <v>4</v>
      </c>
      <c r="O20" s="42">
        <v>6</v>
      </c>
      <c r="P20" s="42">
        <v>4</v>
      </c>
      <c r="Q20" s="42">
        <v>2</v>
      </c>
      <c r="R20" s="42"/>
      <c r="S20" s="42"/>
      <c r="T20" s="42"/>
      <c r="U20" s="42"/>
      <c r="V20" s="42"/>
      <c r="W20" s="42"/>
      <c r="X20" s="42"/>
      <c r="Y20" s="42"/>
      <c r="Z20" s="42"/>
      <c r="AA20" s="42"/>
      <c r="AB20" s="42"/>
      <c r="AC20" s="42"/>
      <c r="AD20" s="42"/>
      <c r="AE20" s="42"/>
      <c r="AF20" s="42"/>
      <c r="AG20" s="59"/>
      <c r="AH20" s="75">
        <f t="shared" si="2"/>
        <v>10</v>
      </c>
    </row>
    <row r="21" spans="1:35" s="31" customFormat="1" ht="31.5" x14ac:dyDescent="0.25">
      <c r="A21" s="5" t="s">
        <v>22</v>
      </c>
      <c r="B21" s="16" t="s">
        <v>72</v>
      </c>
      <c r="C21" s="42">
        <f>C22</f>
        <v>0</v>
      </c>
      <c r="D21" s="42">
        <f t="shared" ref="D21:AF21" si="13">D22</f>
        <v>0</v>
      </c>
      <c r="E21" s="42">
        <f t="shared" si="13"/>
        <v>0</v>
      </c>
      <c r="F21" s="42">
        <f t="shared" si="13"/>
        <v>0</v>
      </c>
      <c r="G21" s="42">
        <f t="shared" si="13"/>
        <v>0</v>
      </c>
      <c r="H21" s="42">
        <f t="shared" si="13"/>
        <v>0</v>
      </c>
      <c r="I21" s="42">
        <f t="shared" si="13"/>
        <v>0</v>
      </c>
      <c r="J21" s="42">
        <f t="shared" si="13"/>
        <v>0</v>
      </c>
      <c r="K21" s="42">
        <f t="shared" si="13"/>
        <v>0</v>
      </c>
      <c r="L21" s="42">
        <f t="shared" si="13"/>
        <v>0</v>
      </c>
      <c r="M21" s="42">
        <f t="shared" si="13"/>
        <v>242.595</v>
      </c>
      <c r="N21" s="42">
        <f t="shared" si="13"/>
        <v>97.038000000000011</v>
      </c>
      <c r="O21" s="42">
        <f t="shared" si="13"/>
        <v>145.55699999999999</v>
      </c>
      <c r="P21" s="42">
        <f t="shared" si="13"/>
        <v>97.037999999999997</v>
      </c>
      <c r="Q21" s="42">
        <f t="shared" si="13"/>
        <v>48.518999999999998</v>
      </c>
      <c r="R21" s="42">
        <f t="shared" si="13"/>
        <v>0</v>
      </c>
      <c r="S21" s="42">
        <f t="shared" si="13"/>
        <v>0</v>
      </c>
      <c r="T21" s="42">
        <f t="shared" si="13"/>
        <v>0</v>
      </c>
      <c r="U21" s="42">
        <f t="shared" si="13"/>
        <v>0</v>
      </c>
      <c r="V21" s="42">
        <f t="shared" si="13"/>
        <v>0</v>
      </c>
      <c r="W21" s="42">
        <f t="shared" si="13"/>
        <v>300</v>
      </c>
      <c r="X21" s="42">
        <f t="shared" si="13"/>
        <v>120</v>
      </c>
      <c r="Y21" s="42">
        <f t="shared" si="13"/>
        <v>180</v>
      </c>
      <c r="Z21" s="42">
        <f t="shared" si="13"/>
        <v>120</v>
      </c>
      <c r="AA21" s="42">
        <f t="shared" si="13"/>
        <v>60</v>
      </c>
      <c r="AB21" s="42">
        <f t="shared" si="13"/>
        <v>0</v>
      </c>
      <c r="AC21" s="42">
        <f t="shared" si="13"/>
        <v>0</v>
      </c>
      <c r="AD21" s="42">
        <f t="shared" si="13"/>
        <v>0</v>
      </c>
      <c r="AE21" s="42">
        <f t="shared" si="13"/>
        <v>0</v>
      </c>
      <c r="AF21" s="42">
        <f t="shared" si="13"/>
        <v>0</v>
      </c>
      <c r="AG21" s="59"/>
      <c r="AH21" s="75">
        <f t="shared" si="2"/>
        <v>542.59500000000003</v>
      </c>
    </row>
    <row r="22" spans="1:35" s="3" customFormat="1" x14ac:dyDescent="0.25">
      <c r="A22" s="8">
        <v>1</v>
      </c>
      <c r="B22" s="17" t="s">
        <v>69</v>
      </c>
      <c r="C22" s="42">
        <f t="shared" si="4"/>
        <v>0</v>
      </c>
      <c r="D22" s="42"/>
      <c r="E22" s="42"/>
      <c r="F22" s="42"/>
      <c r="G22" s="42"/>
      <c r="H22" s="42"/>
      <c r="I22" s="42"/>
      <c r="J22" s="42"/>
      <c r="K22" s="42"/>
      <c r="L22" s="42"/>
      <c r="M22" s="42">
        <v>242.595</v>
      </c>
      <c r="N22" s="42">
        <v>97.038000000000011</v>
      </c>
      <c r="O22" s="42">
        <v>145.55699999999999</v>
      </c>
      <c r="P22" s="42">
        <v>97.037999999999997</v>
      </c>
      <c r="Q22" s="42">
        <v>48.518999999999998</v>
      </c>
      <c r="R22" s="42"/>
      <c r="S22" s="42"/>
      <c r="T22" s="42"/>
      <c r="U22" s="42"/>
      <c r="V22" s="42"/>
      <c r="W22" s="42">
        <f>X22+Y22</f>
        <v>300</v>
      </c>
      <c r="X22" s="42">
        <v>120</v>
      </c>
      <c r="Y22" s="42">
        <f>Z22+AA22</f>
        <v>180</v>
      </c>
      <c r="Z22" s="42">
        <v>120</v>
      </c>
      <c r="AA22" s="42">
        <v>60</v>
      </c>
      <c r="AB22" s="42"/>
      <c r="AC22" s="42"/>
      <c r="AD22" s="42"/>
      <c r="AE22" s="42"/>
      <c r="AF22" s="42"/>
      <c r="AG22" s="59"/>
      <c r="AH22" s="75">
        <f t="shared" si="2"/>
        <v>542.59500000000003</v>
      </c>
    </row>
    <row r="23" spans="1:35" s="31" customFormat="1" ht="47.25" x14ac:dyDescent="0.25">
      <c r="A23" s="5" t="s">
        <v>23</v>
      </c>
      <c r="B23" s="16" t="s">
        <v>73</v>
      </c>
      <c r="C23" s="42">
        <f>C24</f>
        <v>0</v>
      </c>
      <c r="D23" s="42">
        <f t="shared" ref="D23:AF23" si="14">D24</f>
        <v>0</v>
      </c>
      <c r="E23" s="42">
        <f t="shared" si="14"/>
        <v>0</v>
      </c>
      <c r="F23" s="42">
        <f t="shared" si="14"/>
        <v>0</v>
      </c>
      <c r="G23" s="42">
        <f t="shared" si="14"/>
        <v>0</v>
      </c>
      <c r="H23" s="42">
        <f t="shared" si="14"/>
        <v>0</v>
      </c>
      <c r="I23" s="42">
        <f t="shared" si="14"/>
        <v>0</v>
      </c>
      <c r="J23" s="42">
        <f t="shared" si="14"/>
        <v>0</v>
      </c>
      <c r="K23" s="42">
        <f t="shared" si="14"/>
        <v>0</v>
      </c>
      <c r="L23" s="42">
        <f t="shared" si="14"/>
        <v>0</v>
      </c>
      <c r="M23" s="42">
        <f t="shared" si="14"/>
        <v>15.28</v>
      </c>
      <c r="N23" s="42">
        <f t="shared" si="14"/>
        <v>6.1120000000000001</v>
      </c>
      <c r="O23" s="42">
        <f t="shared" si="14"/>
        <v>9.1679999999999993</v>
      </c>
      <c r="P23" s="42">
        <f t="shared" si="14"/>
        <v>6.1120000000000001</v>
      </c>
      <c r="Q23" s="42">
        <f t="shared" si="14"/>
        <v>3.056</v>
      </c>
      <c r="R23" s="42">
        <f t="shared" si="14"/>
        <v>0</v>
      </c>
      <c r="S23" s="42">
        <f t="shared" si="14"/>
        <v>0</v>
      </c>
      <c r="T23" s="42">
        <f t="shared" si="14"/>
        <v>0</v>
      </c>
      <c r="U23" s="42">
        <f t="shared" si="14"/>
        <v>0</v>
      </c>
      <c r="V23" s="42">
        <f t="shared" si="14"/>
        <v>0</v>
      </c>
      <c r="W23" s="42">
        <f t="shared" si="14"/>
        <v>1000</v>
      </c>
      <c r="X23" s="42">
        <f t="shared" si="14"/>
        <v>400</v>
      </c>
      <c r="Y23" s="42">
        <f t="shared" si="14"/>
        <v>600</v>
      </c>
      <c r="Z23" s="42">
        <f t="shared" si="14"/>
        <v>400</v>
      </c>
      <c r="AA23" s="42">
        <f t="shared" si="14"/>
        <v>200</v>
      </c>
      <c r="AB23" s="42">
        <f t="shared" si="14"/>
        <v>0</v>
      </c>
      <c r="AC23" s="42">
        <f t="shared" si="14"/>
        <v>0</v>
      </c>
      <c r="AD23" s="42">
        <f t="shared" si="14"/>
        <v>0</v>
      </c>
      <c r="AE23" s="42">
        <f t="shared" si="14"/>
        <v>0</v>
      </c>
      <c r="AF23" s="42">
        <f t="shared" si="14"/>
        <v>0</v>
      </c>
      <c r="AG23" s="59"/>
      <c r="AH23" s="75">
        <f t="shared" si="2"/>
        <v>1015.28</v>
      </c>
      <c r="AI23" s="46">
        <f>AH23-W23</f>
        <v>15.279999999999973</v>
      </c>
    </row>
    <row r="24" spans="1:35" s="3" customFormat="1" ht="47.25" x14ac:dyDescent="0.25">
      <c r="A24" s="8">
        <v>1</v>
      </c>
      <c r="B24" s="17" t="s">
        <v>74</v>
      </c>
      <c r="C24" s="42">
        <f t="shared" ref="C24:C31" si="15">D24+E24</f>
        <v>0</v>
      </c>
      <c r="D24" s="42"/>
      <c r="E24" s="42"/>
      <c r="F24" s="42"/>
      <c r="G24" s="42"/>
      <c r="H24" s="42"/>
      <c r="I24" s="42"/>
      <c r="J24" s="42"/>
      <c r="K24" s="42"/>
      <c r="L24" s="42"/>
      <c r="M24" s="42">
        <v>15.28</v>
      </c>
      <c r="N24" s="42">
        <v>6.1120000000000001</v>
      </c>
      <c r="O24" s="42">
        <v>9.1679999999999993</v>
      </c>
      <c r="P24" s="42">
        <v>6.1120000000000001</v>
      </c>
      <c r="Q24" s="42">
        <v>3.056</v>
      </c>
      <c r="R24" s="42"/>
      <c r="S24" s="42"/>
      <c r="T24" s="42"/>
      <c r="U24" s="42"/>
      <c r="V24" s="42"/>
      <c r="W24" s="42">
        <f>X24+Y24</f>
        <v>1000</v>
      </c>
      <c r="X24" s="42">
        <v>400</v>
      </c>
      <c r="Y24" s="42">
        <f>Z24+AA24</f>
        <v>600</v>
      </c>
      <c r="Z24" s="42">
        <v>400</v>
      </c>
      <c r="AA24" s="42">
        <v>200</v>
      </c>
      <c r="AB24" s="42"/>
      <c r="AC24" s="42"/>
      <c r="AD24" s="42"/>
      <c r="AE24" s="42"/>
      <c r="AF24" s="42"/>
      <c r="AG24" s="59"/>
      <c r="AH24" s="75">
        <f t="shared" si="2"/>
        <v>1015.28</v>
      </c>
    </row>
    <row r="25" spans="1:35" s="31" customFormat="1" ht="47.25" x14ac:dyDescent="0.25">
      <c r="A25" s="5" t="s">
        <v>24</v>
      </c>
      <c r="B25" s="16" t="s">
        <v>75</v>
      </c>
      <c r="C25" s="56">
        <f>C27+C26+C28+C29</f>
        <v>0</v>
      </c>
      <c r="D25" s="56">
        <f t="shared" ref="D25:AF25" si="16">D27+D26+D28+D29</f>
        <v>0</v>
      </c>
      <c r="E25" s="56">
        <f t="shared" si="16"/>
        <v>0</v>
      </c>
      <c r="F25" s="56">
        <f t="shared" si="16"/>
        <v>0</v>
      </c>
      <c r="G25" s="56">
        <f t="shared" si="16"/>
        <v>0</v>
      </c>
      <c r="H25" s="56">
        <f t="shared" si="16"/>
        <v>0</v>
      </c>
      <c r="I25" s="56">
        <f t="shared" si="16"/>
        <v>0</v>
      </c>
      <c r="J25" s="56">
        <f t="shared" si="16"/>
        <v>0</v>
      </c>
      <c r="K25" s="56">
        <f t="shared" si="16"/>
        <v>0</v>
      </c>
      <c r="L25" s="56">
        <f t="shared" si="16"/>
        <v>0</v>
      </c>
      <c r="M25" s="56">
        <f t="shared" si="16"/>
        <v>1200</v>
      </c>
      <c r="N25" s="56">
        <f t="shared" si="16"/>
        <v>480</v>
      </c>
      <c r="O25" s="56">
        <f t="shared" si="16"/>
        <v>720</v>
      </c>
      <c r="P25" s="56">
        <f t="shared" si="16"/>
        <v>504</v>
      </c>
      <c r="Q25" s="56">
        <f t="shared" si="16"/>
        <v>216</v>
      </c>
      <c r="R25" s="56">
        <f t="shared" si="16"/>
        <v>0</v>
      </c>
      <c r="S25" s="56">
        <f t="shared" si="16"/>
        <v>0</v>
      </c>
      <c r="T25" s="56">
        <f t="shared" si="16"/>
        <v>0</v>
      </c>
      <c r="U25" s="56">
        <f t="shared" si="16"/>
        <v>0</v>
      </c>
      <c r="V25" s="56">
        <f t="shared" si="16"/>
        <v>0</v>
      </c>
      <c r="W25" s="56">
        <f t="shared" si="16"/>
        <v>1450</v>
      </c>
      <c r="X25" s="56">
        <f t="shared" si="16"/>
        <v>580</v>
      </c>
      <c r="Y25" s="56">
        <f t="shared" si="16"/>
        <v>870</v>
      </c>
      <c r="Z25" s="56">
        <f t="shared" si="16"/>
        <v>580</v>
      </c>
      <c r="AA25" s="56">
        <f t="shared" si="16"/>
        <v>290</v>
      </c>
      <c r="AB25" s="56">
        <f t="shared" si="16"/>
        <v>0</v>
      </c>
      <c r="AC25" s="56">
        <f t="shared" si="16"/>
        <v>0</v>
      </c>
      <c r="AD25" s="56">
        <f t="shared" si="16"/>
        <v>0</v>
      </c>
      <c r="AE25" s="56">
        <f t="shared" si="16"/>
        <v>0</v>
      </c>
      <c r="AF25" s="56">
        <f t="shared" si="16"/>
        <v>0</v>
      </c>
      <c r="AG25" s="42">
        <f>AG26+AG28</f>
        <v>0</v>
      </c>
      <c r="AH25" s="75">
        <f>C25+M25+W25</f>
        <v>2650</v>
      </c>
    </row>
    <row r="26" spans="1:35" s="31" customFormat="1" ht="66" x14ac:dyDescent="0.25">
      <c r="A26" s="5">
        <v>1</v>
      </c>
      <c r="B26" s="43" t="s">
        <v>121</v>
      </c>
      <c r="C26" s="42"/>
      <c r="D26" s="42"/>
      <c r="E26" s="42"/>
      <c r="F26" s="42"/>
      <c r="G26" s="42"/>
      <c r="H26" s="42"/>
      <c r="I26" s="42"/>
      <c r="J26" s="42"/>
      <c r="K26" s="42"/>
      <c r="L26" s="42"/>
      <c r="M26" s="42">
        <f>N26+O26</f>
        <v>900</v>
      </c>
      <c r="N26" s="42">
        <v>360</v>
      </c>
      <c r="O26" s="42">
        <v>540</v>
      </c>
      <c r="P26" s="42">
        <v>378</v>
      </c>
      <c r="Q26" s="42">
        <v>162</v>
      </c>
      <c r="R26" s="42"/>
      <c r="S26" s="42"/>
      <c r="T26" s="42"/>
      <c r="U26" s="42"/>
      <c r="V26" s="42"/>
      <c r="W26" s="42"/>
      <c r="X26" s="42"/>
      <c r="Y26" s="42"/>
      <c r="Z26" s="42"/>
      <c r="AA26" s="42"/>
      <c r="AB26" s="42"/>
      <c r="AC26" s="42"/>
      <c r="AD26" s="42"/>
      <c r="AE26" s="42"/>
      <c r="AF26" s="42"/>
      <c r="AG26" s="60"/>
      <c r="AH26" s="75">
        <f t="shared" ref="AH26:AH29" si="17">C26+M26+W26</f>
        <v>900</v>
      </c>
    </row>
    <row r="27" spans="1:35" s="31" customFormat="1" ht="63" x14ac:dyDescent="0.25">
      <c r="A27" s="8">
        <v>2</v>
      </c>
      <c r="B27" s="17" t="s">
        <v>123</v>
      </c>
      <c r="C27" s="42"/>
      <c r="D27" s="42"/>
      <c r="E27" s="42"/>
      <c r="F27" s="42"/>
      <c r="G27" s="42"/>
      <c r="H27" s="42"/>
      <c r="I27" s="42"/>
      <c r="J27" s="42"/>
      <c r="K27" s="42"/>
      <c r="L27" s="42"/>
      <c r="M27" s="42"/>
      <c r="N27" s="42"/>
      <c r="O27" s="42"/>
      <c r="P27" s="42"/>
      <c r="Q27" s="42"/>
      <c r="R27" s="42"/>
      <c r="S27" s="42"/>
      <c r="T27" s="42"/>
      <c r="U27" s="42"/>
      <c r="V27" s="42"/>
      <c r="W27" s="42">
        <f>X27+Y27</f>
        <v>1250</v>
      </c>
      <c r="X27" s="42">
        <v>500</v>
      </c>
      <c r="Y27" s="42">
        <f>Z27+AA27</f>
        <v>750</v>
      </c>
      <c r="Z27" s="42">
        <v>500</v>
      </c>
      <c r="AA27" s="42">
        <v>250</v>
      </c>
      <c r="AB27" s="42"/>
      <c r="AC27" s="42"/>
      <c r="AD27" s="42"/>
      <c r="AE27" s="42"/>
      <c r="AF27" s="42"/>
      <c r="AG27" s="42"/>
      <c r="AH27" s="75">
        <f t="shared" si="17"/>
        <v>1250</v>
      </c>
    </row>
    <row r="28" spans="1:35" s="31" customFormat="1" ht="49.5" x14ac:dyDescent="0.25">
      <c r="A28" s="8">
        <v>3</v>
      </c>
      <c r="B28" s="43" t="s">
        <v>122</v>
      </c>
      <c r="C28" s="42"/>
      <c r="D28" s="42"/>
      <c r="E28" s="42"/>
      <c r="F28" s="42"/>
      <c r="G28" s="42"/>
      <c r="H28" s="42"/>
      <c r="I28" s="42"/>
      <c r="J28" s="42"/>
      <c r="K28" s="42"/>
      <c r="L28" s="42"/>
      <c r="M28" s="42">
        <f>N28+O28</f>
        <v>300</v>
      </c>
      <c r="N28" s="42">
        <v>120</v>
      </c>
      <c r="O28" s="42">
        <f>P28+Q28</f>
        <v>180</v>
      </c>
      <c r="P28" s="42">
        <v>126</v>
      </c>
      <c r="Q28" s="42">
        <v>54</v>
      </c>
      <c r="R28" s="42"/>
      <c r="S28" s="42"/>
      <c r="T28" s="42"/>
      <c r="U28" s="42"/>
      <c r="V28" s="42"/>
      <c r="W28" s="42"/>
      <c r="X28" s="42"/>
      <c r="Y28" s="42"/>
      <c r="Z28" s="42"/>
      <c r="AA28" s="42"/>
      <c r="AB28" s="42"/>
      <c r="AC28" s="42"/>
      <c r="AD28" s="42"/>
      <c r="AE28" s="42"/>
      <c r="AF28" s="42"/>
      <c r="AG28" s="60"/>
      <c r="AH28" s="75">
        <f t="shared" si="17"/>
        <v>300</v>
      </c>
    </row>
    <row r="29" spans="1:35" s="31" customFormat="1" ht="63" x14ac:dyDescent="0.25">
      <c r="A29" s="8">
        <v>4</v>
      </c>
      <c r="B29" s="17" t="s">
        <v>137</v>
      </c>
      <c r="C29" s="42"/>
      <c r="D29" s="42"/>
      <c r="E29" s="42"/>
      <c r="F29" s="42"/>
      <c r="G29" s="42"/>
      <c r="H29" s="42"/>
      <c r="I29" s="42"/>
      <c r="J29" s="42"/>
      <c r="K29" s="42"/>
      <c r="L29" s="42"/>
      <c r="M29" s="58"/>
      <c r="N29" s="58"/>
      <c r="O29" s="58"/>
      <c r="P29" s="58"/>
      <c r="Q29" s="58"/>
      <c r="R29" s="42"/>
      <c r="S29" s="42"/>
      <c r="T29" s="42"/>
      <c r="U29" s="42"/>
      <c r="V29" s="42"/>
      <c r="W29" s="42">
        <f>X29+Y29</f>
        <v>200</v>
      </c>
      <c r="X29" s="42">
        <v>80</v>
      </c>
      <c r="Y29" s="42">
        <f>Z29+AA29</f>
        <v>120</v>
      </c>
      <c r="Z29" s="42">
        <v>80</v>
      </c>
      <c r="AA29" s="42">
        <v>40</v>
      </c>
      <c r="AB29" s="42"/>
      <c r="AC29" s="42"/>
      <c r="AD29" s="42"/>
      <c r="AE29" s="42"/>
      <c r="AF29" s="42"/>
      <c r="AG29" s="60"/>
      <c r="AH29" s="75">
        <f t="shared" si="17"/>
        <v>200</v>
      </c>
    </row>
    <row r="30" spans="1:35" s="32" customFormat="1" ht="47.25" customHeight="1" x14ac:dyDescent="0.25">
      <c r="A30" s="5" t="s">
        <v>40</v>
      </c>
      <c r="B30" s="16" t="s">
        <v>76</v>
      </c>
      <c r="C30" s="56">
        <f>C31</f>
        <v>20</v>
      </c>
      <c r="D30" s="56">
        <f t="shared" ref="D30:AF30" si="18">D31</f>
        <v>8</v>
      </c>
      <c r="E30" s="56">
        <f t="shared" si="18"/>
        <v>12</v>
      </c>
      <c r="F30" s="56">
        <f t="shared" si="18"/>
        <v>8</v>
      </c>
      <c r="G30" s="56">
        <f t="shared" si="18"/>
        <v>4</v>
      </c>
      <c r="H30" s="56">
        <f t="shared" si="18"/>
        <v>0</v>
      </c>
      <c r="I30" s="56">
        <f t="shared" si="18"/>
        <v>0</v>
      </c>
      <c r="J30" s="56">
        <f t="shared" si="18"/>
        <v>0</v>
      </c>
      <c r="K30" s="56">
        <f t="shared" si="18"/>
        <v>0</v>
      </c>
      <c r="L30" s="56">
        <f t="shared" si="18"/>
        <v>0</v>
      </c>
      <c r="M30" s="56">
        <f t="shared" si="18"/>
        <v>30</v>
      </c>
      <c r="N30" s="56">
        <f t="shared" si="18"/>
        <v>12</v>
      </c>
      <c r="O30" s="56">
        <f t="shared" si="18"/>
        <v>18</v>
      </c>
      <c r="P30" s="56">
        <f t="shared" si="18"/>
        <v>12</v>
      </c>
      <c r="Q30" s="56">
        <f t="shared" si="18"/>
        <v>6</v>
      </c>
      <c r="R30" s="56">
        <f t="shared" si="18"/>
        <v>0</v>
      </c>
      <c r="S30" s="56">
        <f t="shared" si="18"/>
        <v>0</v>
      </c>
      <c r="T30" s="56">
        <f t="shared" si="18"/>
        <v>0</v>
      </c>
      <c r="U30" s="56">
        <f t="shared" si="18"/>
        <v>0</v>
      </c>
      <c r="V30" s="56">
        <f t="shared" si="18"/>
        <v>0</v>
      </c>
      <c r="W30" s="56">
        <f t="shared" si="18"/>
        <v>25</v>
      </c>
      <c r="X30" s="56">
        <f t="shared" si="18"/>
        <v>10</v>
      </c>
      <c r="Y30" s="56">
        <f t="shared" si="18"/>
        <v>15</v>
      </c>
      <c r="Z30" s="56">
        <f t="shared" si="18"/>
        <v>10</v>
      </c>
      <c r="AA30" s="56">
        <f t="shared" si="18"/>
        <v>5</v>
      </c>
      <c r="AB30" s="56">
        <f t="shared" si="18"/>
        <v>0</v>
      </c>
      <c r="AC30" s="56">
        <f t="shared" si="18"/>
        <v>0</v>
      </c>
      <c r="AD30" s="56">
        <f t="shared" si="18"/>
        <v>0</v>
      </c>
      <c r="AE30" s="56">
        <f t="shared" si="18"/>
        <v>0</v>
      </c>
      <c r="AF30" s="56">
        <f t="shared" si="18"/>
        <v>0</v>
      </c>
      <c r="AG30" s="59"/>
      <c r="AH30" s="75">
        <f t="shared" si="2"/>
        <v>75</v>
      </c>
    </row>
    <row r="31" spans="1:35" s="3" customFormat="1" ht="63" x14ac:dyDescent="0.25">
      <c r="A31" s="8">
        <v>1</v>
      </c>
      <c r="B31" s="17" t="s">
        <v>85</v>
      </c>
      <c r="C31" s="42">
        <f t="shared" si="15"/>
        <v>20</v>
      </c>
      <c r="D31" s="42">
        <v>8</v>
      </c>
      <c r="E31" s="42">
        <v>12</v>
      </c>
      <c r="F31" s="42">
        <v>8</v>
      </c>
      <c r="G31" s="42">
        <v>4</v>
      </c>
      <c r="H31" s="42"/>
      <c r="I31" s="42"/>
      <c r="J31" s="42"/>
      <c r="K31" s="42"/>
      <c r="L31" s="42"/>
      <c r="M31" s="42">
        <f>N31+O31</f>
        <v>30</v>
      </c>
      <c r="N31" s="42">
        <v>12</v>
      </c>
      <c r="O31" s="42">
        <v>18</v>
      </c>
      <c r="P31" s="42">
        <v>12</v>
      </c>
      <c r="Q31" s="42">
        <v>6</v>
      </c>
      <c r="R31" s="42"/>
      <c r="S31" s="42"/>
      <c r="T31" s="42"/>
      <c r="U31" s="42"/>
      <c r="V31" s="42"/>
      <c r="W31" s="42">
        <f>X31+Y31</f>
        <v>25</v>
      </c>
      <c r="X31" s="42">
        <v>10</v>
      </c>
      <c r="Y31" s="42">
        <v>15</v>
      </c>
      <c r="Z31" s="42">
        <v>10</v>
      </c>
      <c r="AA31" s="42">
        <v>5</v>
      </c>
      <c r="AB31" s="42"/>
      <c r="AC31" s="42"/>
      <c r="AD31" s="42"/>
      <c r="AE31" s="42"/>
      <c r="AF31" s="42"/>
      <c r="AG31" s="59"/>
      <c r="AH31" s="75">
        <f t="shared" si="2"/>
        <v>75</v>
      </c>
    </row>
    <row r="32" spans="1:35" s="33" customFormat="1" ht="33" x14ac:dyDescent="0.25">
      <c r="A32" s="5" t="s">
        <v>126</v>
      </c>
      <c r="B32" s="47" t="s">
        <v>127</v>
      </c>
      <c r="C32" s="42"/>
      <c r="D32" s="63"/>
      <c r="E32" s="63"/>
      <c r="F32" s="63"/>
      <c r="G32" s="63"/>
      <c r="H32" s="63"/>
      <c r="I32" s="63"/>
      <c r="J32" s="63"/>
      <c r="K32" s="63"/>
      <c r="L32" s="63"/>
      <c r="M32" s="64">
        <f>N32+O32</f>
        <v>3.8519999999998618</v>
      </c>
      <c r="N32" s="65">
        <v>1.5407999999999449</v>
      </c>
      <c r="O32" s="65">
        <v>2.3111999999999169</v>
      </c>
      <c r="P32" s="65">
        <v>1.5407999999999447</v>
      </c>
      <c r="Q32" s="65">
        <v>0.77039999999997233</v>
      </c>
      <c r="R32" s="63"/>
      <c r="S32" s="63"/>
      <c r="T32" s="63"/>
      <c r="U32" s="63"/>
      <c r="V32" s="63"/>
      <c r="W32" s="63"/>
      <c r="X32" s="63"/>
      <c r="Y32" s="63"/>
      <c r="Z32" s="63"/>
      <c r="AA32" s="63"/>
      <c r="AB32" s="63"/>
      <c r="AC32" s="63"/>
      <c r="AD32" s="63"/>
      <c r="AE32" s="63"/>
      <c r="AF32" s="63"/>
      <c r="AG32" s="59"/>
      <c r="AH32" s="75">
        <f t="shared" si="2"/>
        <v>3.8519999999998618</v>
      </c>
    </row>
    <row r="33" spans="1:34" x14ac:dyDescent="0.25">
      <c r="A33" s="49" t="s">
        <v>128</v>
      </c>
      <c r="B33" s="50" t="s">
        <v>129</v>
      </c>
      <c r="C33" s="66">
        <f t="shared" ref="C33:W33" si="19">SUM(C34:C42)</f>
        <v>0</v>
      </c>
      <c r="D33" s="66">
        <f t="shared" si="19"/>
        <v>0</v>
      </c>
      <c r="E33" s="66">
        <f t="shared" si="19"/>
        <v>0</v>
      </c>
      <c r="F33" s="66">
        <f t="shared" si="19"/>
        <v>0</v>
      </c>
      <c r="G33" s="66">
        <f t="shared" si="19"/>
        <v>0</v>
      </c>
      <c r="H33" s="66">
        <f t="shared" si="19"/>
        <v>0</v>
      </c>
      <c r="I33" s="66">
        <f t="shared" si="19"/>
        <v>0</v>
      </c>
      <c r="J33" s="66">
        <f t="shared" si="19"/>
        <v>0</v>
      </c>
      <c r="K33" s="66">
        <f t="shared" si="19"/>
        <v>0</v>
      </c>
      <c r="L33" s="66">
        <f t="shared" si="19"/>
        <v>0</v>
      </c>
      <c r="M33" s="67">
        <f t="shared" si="19"/>
        <v>11.901549999999588</v>
      </c>
      <c r="N33" s="67">
        <f t="shared" si="19"/>
        <v>0</v>
      </c>
      <c r="O33" s="67">
        <f t="shared" si="19"/>
        <v>0</v>
      </c>
      <c r="P33" s="67">
        <f t="shared" si="19"/>
        <v>0</v>
      </c>
      <c r="Q33" s="67">
        <f t="shared" si="19"/>
        <v>0</v>
      </c>
      <c r="R33" s="67">
        <f t="shared" si="19"/>
        <v>11.901549999999588</v>
      </c>
      <c r="S33" s="67">
        <f t="shared" si="19"/>
        <v>0</v>
      </c>
      <c r="T33" s="67">
        <f t="shared" si="19"/>
        <v>0</v>
      </c>
      <c r="U33" s="67">
        <f t="shared" si="19"/>
        <v>0</v>
      </c>
      <c r="V33" s="67">
        <f t="shared" si="19"/>
        <v>0</v>
      </c>
      <c r="W33" s="67">
        <f t="shared" si="19"/>
        <v>13074</v>
      </c>
      <c r="X33" s="67">
        <f>SUM(X34:X42)</f>
        <v>13074</v>
      </c>
      <c r="Y33" s="67">
        <f t="shared" ref="Y33:AF33" si="20">SUM(Y34:Y42)</f>
        <v>0</v>
      </c>
      <c r="Z33" s="67">
        <f t="shared" si="20"/>
        <v>0</v>
      </c>
      <c r="AA33" s="67">
        <f t="shared" si="20"/>
        <v>0</v>
      </c>
      <c r="AB33" s="67">
        <f t="shared" si="20"/>
        <v>12416.583999999999</v>
      </c>
      <c r="AC33" s="68">
        <f t="shared" si="20"/>
        <v>12416.583999999999</v>
      </c>
      <c r="AD33" s="67">
        <f t="shared" si="20"/>
        <v>0</v>
      </c>
      <c r="AE33" s="67">
        <f t="shared" si="20"/>
        <v>0</v>
      </c>
      <c r="AF33" s="67">
        <f t="shared" si="20"/>
        <v>0</v>
      </c>
      <c r="AG33" s="69"/>
      <c r="AH33" s="75">
        <f t="shared" si="2"/>
        <v>13085.901549999999</v>
      </c>
    </row>
    <row r="34" spans="1:34" x14ac:dyDescent="0.25">
      <c r="A34" s="48">
        <v>1</v>
      </c>
      <c r="B34" s="55" t="s">
        <v>130</v>
      </c>
      <c r="C34" s="66"/>
      <c r="D34" s="66"/>
      <c r="E34" s="66"/>
      <c r="F34" s="66"/>
      <c r="G34" s="66"/>
      <c r="H34" s="66"/>
      <c r="I34" s="66"/>
      <c r="J34" s="66"/>
      <c r="K34" s="66"/>
      <c r="L34" s="66"/>
      <c r="M34" s="66">
        <v>7.1149999999997817</v>
      </c>
      <c r="N34" s="66"/>
      <c r="O34" s="66"/>
      <c r="P34" s="66"/>
      <c r="Q34" s="66"/>
      <c r="R34" s="66">
        <v>7.1149999999997817</v>
      </c>
      <c r="S34" s="66"/>
      <c r="T34" s="66"/>
      <c r="U34" s="66"/>
      <c r="V34" s="66"/>
      <c r="W34" s="66"/>
      <c r="X34" s="66"/>
      <c r="Y34" s="66"/>
      <c r="Z34" s="66"/>
      <c r="AA34" s="66"/>
      <c r="AB34" s="66"/>
      <c r="AC34" s="66"/>
      <c r="AD34" s="66"/>
      <c r="AE34" s="66"/>
      <c r="AF34" s="66"/>
      <c r="AG34" s="70"/>
      <c r="AH34" s="75">
        <f t="shared" si="2"/>
        <v>7.1149999999997817</v>
      </c>
    </row>
    <row r="35" spans="1:34" x14ac:dyDescent="0.25">
      <c r="A35" s="48">
        <v>2</v>
      </c>
      <c r="B35" s="55" t="s">
        <v>131</v>
      </c>
      <c r="C35" s="66"/>
      <c r="D35" s="66"/>
      <c r="E35" s="66"/>
      <c r="F35" s="66"/>
      <c r="G35" s="66"/>
      <c r="H35" s="66"/>
      <c r="I35" s="66"/>
      <c r="J35" s="66"/>
      <c r="K35" s="66"/>
      <c r="L35" s="66"/>
      <c r="M35" s="66">
        <v>4.7865499999998065</v>
      </c>
      <c r="N35" s="66"/>
      <c r="O35" s="66"/>
      <c r="P35" s="66"/>
      <c r="Q35" s="66"/>
      <c r="R35" s="66">
        <v>4.7865499999998065</v>
      </c>
      <c r="S35" s="66"/>
      <c r="T35" s="66"/>
      <c r="U35" s="66"/>
      <c r="V35" s="66"/>
      <c r="W35" s="66"/>
      <c r="X35" s="66"/>
      <c r="Y35" s="66"/>
      <c r="Z35" s="66"/>
      <c r="AA35" s="66"/>
      <c r="AB35" s="66"/>
      <c r="AC35" s="66"/>
      <c r="AD35" s="66"/>
      <c r="AE35" s="66"/>
      <c r="AF35" s="66"/>
      <c r="AG35" s="70"/>
      <c r="AH35" s="75">
        <f t="shared" si="2"/>
        <v>4.7865499999998065</v>
      </c>
    </row>
    <row r="36" spans="1:34" ht="18.75" x14ac:dyDescent="0.25">
      <c r="A36" s="48">
        <v>3</v>
      </c>
      <c r="B36" s="51" t="s">
        <v>130</v>
      </c>
      <c r="C36" s="66"/>
      <c r="D36" s="66"/>
      <c r="E36" s="66"/>
      <c r="F36" s="66"/>
      <c r="G36" s="66"/>
      <c r="H36" s="66"/>
      <c r="I36" s="66"/>
      <c r="J36" s="66"/>
      <c r="K36" s="66"/>
      <c r="L36" s="66"/>
      <c r="M36" s="66"/>
      <c r="N36" s="66"/>
      <c r="O36" s="66"/>
      <c r="P36" s="66"/>
      <c r="Q36" s="66"/>
      <c r="R36" s="66"/>
      <c r="S36" s="66"/>
      <c r="T36" s="66"/>
      <c r="U36" s="66"/>
      <c r="V36" s="66"/>
      <c r="W36" s="66">
        <f>X36</f>
        <v>4800</v>
      </c>
      <c r="X36" s="66">
        <v>4800</v>
      </c>
      <c r="Y36" s="66"/>
      <c r="Z36" s="66"/>
      <c r="AA36" s="66"/>
      <c r="AB36" s="71">
        <f>AC36</f>
        <v>4796.7640000000001</v>
      </c>
      <c r="AC36" s="72">
        <v>4796.7640000000001</v>
      </c>
      <c r="AD36" s="66"/>
      <c r="AE36" s="66"/>
      <c r="AF36" s="66"/>
      <c r="AG36" s="70"/>
      <c r="AH36" s="75">
        <f t="shared" si="2"/>
        <v>4800</v>
      </c>
    </row>
    <row r="37" spans="1:34" ht="18.75" x14ac:dyDescent="0.25">
      <c r="A37" s="48">
        <v>4</v>
      </c>
      <c r="B37" s="51" t="s">
        <v>131</v>
      </c>
      <c r="C37" s="66"/>
      <c r="D37" s="66"/>
      <c r="E37" s="66"/>
      <c r="F37" s="66"/>
      <c r="G37" s="66"/>
      <c r="H37" s="66"/>
      <c r="I37" s="66"/>
      <c r="J37" s="66"/>
      <c r="K37" s="66"/>
      <c r="L37" s="66"/>
      <c r="M37" s="66"/>
      <c r="N37" s="66"/>
      <c r="O37" s="66"/>
      <c r="P37" s="66"/>
      <c r="Q37" s="66"/>
      <c r="R37" s="66"/>
      <c r="S37" s="66"/>
      <c r="T37" s="66"/>
      <c r="U37" s="66"/>
      <c r="V37" s="66"/>
      <c r="W37" s="66">
        <f t="shared" ref="W37:W42" si="21">X37</f>
        <v>3341</v>
      </c>
      <c r="X37" s="66">
        <v>3341</v>
      </c>
      <c r="Y37" s="66"/>
      <c r="Z37" s="66"/>
      <c r="AA37" s="66"/>
      <c r="AB37" s="71">
        <f t="shared" ref="AB37:AB42" si="22">AC37</f>
        <v>3330.2710000000002</v>
      </c>
      <c r="AC37" s="72">
        <v>3330.2710000000002</v>
      </c>
      <c r="AD37" s="66"/>
      <c r="AE37" s="66"/>
      <c r="AF37" s="66"/>
      <c r="AG37" s="70"/>
      <c r="AH37" s="75">
        <f t="shared" si="2"/>
        <v>3341</v>
      </c>
    </row>
    <row r="38" spans="1:34" ht="18.75" x14ac:dyDescent="0.25">
      <c r="A38" s="48">
        <v>5</v>
      </c>
      <c r="B38" s="51" t="s">
        <v>132</v>
      </c>
      <c r="C38" s="66"/>
      <c r="D38" s="66"/>
      <c r="E38" s="66"/>
      <c r="F38" s="66"/>
      <c r="G38" s="66"/>
      <c r="H38" s="66"/>
      <c r="I38" s="66"/>
      <c r="J38" s="66"/>
      <c r="K38" s="66"/>
      <c r="L38" s="66"/>
      <c r="M38" s="66"/>
      <c r="N38" s="66"/>
      <c r="O38" s="66"/>
      <c r="P38" s="66"/>
      <c r="Q38" s="66"/>
      <c r="R38" s="66"/>
      <c r="S38" s="66"/>
      <c r="T38" s="66"/>
      <c r="U38" s="66"/>
      <c r="V38" s="66"/>
      <c r="W38" s="66">
        <f t="shared" si="21"/>
        <v>2894</v>
      </c>
      <c r="X38" s="66">
        <v>2894</v>
      </c>
      <c r="Y38" s="66"/>
      <c r="Z38" s="66"/>
      <c r="AA38" s="66"/>
      <c r="AB38" s="71">
        <f t="shared" si="22"/>
        <v>2892.366</v>
      </c>
      <c r="AC38" s="72">
        <v>2892.366</v>
      </c>
      <c r="AD38" s="66"/>
      <c r="AE38" s="66"/>
      <c r="AF38" s="66"/>
      <c r="AG38" s="70"/>
      <c r="AH38" s="75">
        <f t="shared" si="2"/>
        <v>2894</v>
      </c>
    </row>
    <row r="39" spans="1:34" ht="18.75" x14ac:dyDescent="0.25">
      <c r="A39" s="48">
        <v>6</v>
      </c>
      <c r="B39" s="52" t="s">
        <v>133</v>
      </c>
      <c r="C39" s="66"/>
      <c r="D39" s="66"/>
      <c r="E39" s="66"/>
      <c r="F39" s="66"/>
      <c r="G39" s="66"/>
      <c r="H39" s="66"/>
      <c r="I39" s="66"/>
      <c r="J39" s="66"/>
      <c r="K39" s="66"/>
      <c r="L39" s="66"/>
      <c r="M39" s="66"/>
      <c r="N39" s="66"/>
      <c r="O39" s="66"/>
      <c r="P39" s="66"/>
      <c r="Q39" s="66"/>
      <c r="R39" s="66"/>
      <c r="S39" s="66"/>
      <c r="T39" s="66"/>
      <c r="U39" s="66"/>
      <c r="V39" s="66"/>
      <c r="W39" s="66">
        <f t="shared" si="21"/>
        <v>500</v>
      </c>
      <c r="X39" s="66">
        <v>500</v>
      </c>
      <c r="Y39" s="66"/>
      <c r="Z39" s="66"/>
      <c r="AA39" s="66"/>
      <c r="AB39" s="71">
        <f t="shared" si="22"/>
        <v>500</v>
      </c>
      <c r="AC39" s="72">
        <v>500</v>
      </c>
      <c r="AD39" s="66"/>
      <c r="AE39" s="66"/>
      <c r="AF39" s="66"/>
      <c r="AG39" s="70"/>
      <c r="AH39" s="75">
        <f t="shared" si="2"/>
        <v>500</v>
      </c>
    </row>
    <row r="40" spans="1:34" ht="18.75" x14ac:dyDescent="0.25">
      <c r="A40" s="48">
        <v>7</v>
      </c>
      <c r="B40" s="53" t="s">
        <v>134</v>
      </c>
      <c r="C40" s="66"/>
      <c r="D40" s="66"/>
      <c r="E40" s="66"/>
      <c r="F40" s="66"/>
      <c r="G40" s="66"/>
      <c r="H40" s="66"/>
      <c r="I40" s="66"/>
      <c r="J40" s="66"/>
      <c r="K40" s="66"/>
      <c r="L40" s="66"/>
      <c r="M40" s="66"/>
      <c r="N40" s="66"/>
      <c r="O40" s="66"/>
      <c r="P40" s="66"/>
      <c r="Q40" s="66"/>
      <c r="R40" s="66"/>
      <c r="S40" s="66"/>
      <c r="T40" s="66"/>
      <c r="U40" s="66"/>
      <c r="V40" s="66"/>
      <c r="W40" s="66">
        <f t="shared" si="21"/>
        <v>539</v>
      </c>
      <c r="X40" s="66">
        <v>539</v>
      </c>
      <c r="Y40" s="66"/>
      <c r="Z40" s="66"/>
      <c r="AA40" s="66"/>
      <c r="AB40" s="71">
        <f t="shared" si="22"/>
        <v>313.12400000000002</v>
      </c>
      <c r="AC40" s="72">
        <v>313.12400000000002</v>
      </c>
      <c r="AD40" s="66"/>
      <c r="AE40" s="66"/>
      <c r="AF40" s="66"/>
      <c r="AG40" s="70"/>
      <c r="AH40" s="75">
        <f t="shared" si="2"/>
        <v>539</v>
      </c>
    </row>
    <row r="41" spans="1:34" ht="18.75" x14ac:dyDescent="0.25">
      <c r="A41" s="48">
        <v>8</v>
      </c>
      <c r="B41" s="54" t="s">
        <v>135</v>
      </c>
      <c r="C41" s="66"/>
      <c r="D41" s="66"/>
      <c r="E41" s="66"/>
      <c r="F41" s="66"/>
      <c r="G41" s="66"/>
      <c r="H41" s="66"/>
      <c r="I41" s="66"/>
      <c r="J41" s="66"/>
      <c r="K41" s="66"/>
      <c r="L41" s="66"/>
      <c r="M41" s="66"/>
      <c r="N41" s="66"/>
      <c r="O41" s="66"/>
      <c r="P41" s="66"/>
      <c r="Q41" s="66"/>
      <c r="R41" s="66"/>
      <c r="S41" s="66"/>
      <c r="T41" s="66"/>
      <c r="U41" s="66"/>
      <c r="V41" s="66"/>
      <c r="W41" s="66">
        <f t="shared" si="21"/>
        <v>500</v>
      </c>
      <c r="X41" s="66">
        <v>500</v>
      </c>
      <c r="Y41" s="66"/>
      <c r="Z41" s="66"/>
      <c r="AA41" s="66"/>
      <c r="AB41" s="71">
        <f t="shared" si="22"/>
        <v>84.058999999999997</v>
      </c>
      <c r="AC41" s="72">
        <v>84.058999999999997</v>
      </c>
      <c r="AD41" s="66"/>
      <c r="AE41" s="66"/>
      <c r="AF41" s="66"/>
      <c r="AG41" s="70"/>
      <c r="AH41" s="75">
        <f t="shared" si="2"/>
        <v>500</v>
      </c>
    </row>
    <row r="42" spans="1:34" ht="18.75" x14ac:dyDescent="0.25">
      <c r="A42" s="48">
        <v>9</v>
      </c>
      <c r="B42" s="54" t="s">
        <v>136</v>
      </c>
      <c r="C42" s="66"/>
      <c r="D42" s="66"/>
      <c r="E42" s="66"/>
      <c r="F42" s="66"/>
      <c r="G42" s="66"/>
      <c r="H42" s="66"/>
      <c r="I42" s="66"/>
      <c r="J42" s="66"/>
      <c r="K42" s="66"/>
      <c r="L42" s="66"/>
      <c r="M42" s="66"/>
      <c r="N42" s="66"/>
      <c r="O42" s="66"/>
      <c r="P42" s="66"/>
      <c r="Q42" s="66"/>
      <c r="R42" s="66"/>
      <c r="S42" s="66"/>
      <c r="T42" s="66"/>
      <c r="U42" s="66"/>
      <c r="V42" s="66"/>
      <c r="W42" s="66">
        <f t="shared" si="21"/>
        <v>500</v>
      </c>
      <c r="X42" s="66">
        <v>500</v>
      </c>
      <c r="Y42" s="66"/>
      <c r="Z42" s="66"/>
      <c r="AA42" s="66"/>
      <c r="AB42" s="71">
        <f t="shared" si="22"/>
        <v>500</v>
      </c>
      <c r="AC42" s="72">
        <v>500</v>
      </c>
      <c r="AD42" s="66"/>
      <c r="AE42" s="66"/>
      <c r="AF42" s="66"/>
      <c r="AG42" s="70"/>
      <c r="AH42" s="75">
        <f t="shared" si="2"/>
        <v>500</v>
      </c>
    </row>
  </sheetData>
  <mergeCells count="37">
    <mergeCell ref="A1:AG1"/>
    <mergeCell ref="A2:AG2"/>
    <mergeCell ref="A3:AG3"/>
    <mergeCell ref="C4:AG4"/>
    <mergeCell ref="A5:A7"/>
    <mergeCell ref="B5:B7"/>
    <mergeCell ref="C5:G5"/>
    <mergeCell ref="H5:L5"/>
    <mergeCell ref="M5:Q5"/>
    <mergeCell ref="R5:V5"/>
    <mergeCell ref="W5:AA5"/>
    <mergeCell ref="AB5:AF5"/>
    <mergeCell ref="AG5:AG7"/>
    <mergeCell ref="C6:C7"/>
    <mergeCell ref="D6:D7"/>
    <mergeCell ref="E6:E7"/>
    <mergeCell ref="F6:G6"/>
    <mergeCell ref="H6:H7"/>
    <mergeCell ref="I6:I7"/>
    <mergeCell ref="J6:J7"/>
    <mergeCell ref="Y6:Y7"/>
    <mergeCell ref="K6:L6"/>
    <mergeCell ref="M6:M7"/>
    <mergeCell ref="N6:N7"/>
    <mergeCell ref="O6:O7"/>
    <mergeCell ref="P6:Q6"/>
    <mergeCell ref="R6:R7"/>
    <mergeCell ref="S6:S7"/>
    <mergeCell ref="T6:T7"/>
    <mergeCell ref="U6:V6"/>
    <mergeCell ref="W6:W7"/>
    <mergeCell ref="X6:X7"/>
    <mergeCell ref="Z6:AA6"/>
    <mergeCell ref="AB6:AB7"/>
    <mergeCell ref="AC6:AC7"/>
    <mergeCell ref="AD6:AD7"/>
    <mergeCell ref="AE6:A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PL1.DTTS</vt:lpstr>
      <vt:lpstr>GN</vt:lpstr>
      <vt:lpstr>NTM</vt:lpstr>
      <vt:lpstr>Tổng hợp</vt:lpstr>
      <vt:lpstr>Sheet1</vt:lpstr>
      <vt:lpstr>PL1.DTTS!Print_Area</vt:lpstr>
      <vt:lpstr>NTM!Print_Titles</vt:lpstr>
      <vt:lpstr>PL1.DTTS!Print_Titles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Hung Pham</dc:creator>
  <cp:lastModifiedBy>andongnhi</cp:lastModifiedBy>
  <cp:lastPrinted>2024-11-07T01:22:37Z</cp:lastPrinted>
  <dcterms:created xsi:type="dcterms:W3CDTF">2016-07-30T08:15:30Z</dcterms:created>
  <dcterms:modified xsi:type="dcterms:W3CDTF">2024-11-07T03:35:06Z</dcterms:modified>
</cp:coreProperties>
</file>